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6" firstSheet="6" activeTab="13"/>
  </bookViews>
  <sheets>
    <sheet name="Mérleg Önk Összesen" sheetId="1" r:id="rId1"/>
    <sheet name="Mérleg Önkorm." sheetId="2" r:id="rId2"/>
    <sheet name="Mérleg PH" sheetId="3" r:id="rId3"/>
    <sheet name="Mérleg Óvoda" sheetId="4" r:id="rId4"/>
    <sheet name="Bevétel-kiadás" sheetId="5" r:id="rId5"/>
    <sheet name="Bevétel-kiadás mód." sheetId="6" r:id="rId6"/>
    <sheet name="Felhalm.kiadás" sheetId="7" r:id="rId7"/>
    <sheet name="Normatíva" sheetId="8" r:id="rId8"/>
    <sheet name="Szakfeladatok" sheetId="9" r:id="rId9"/>
    <sheet name="Általános tartalék" sheetId="10" r:id="rId10"/>
    <sheet name="Céltartalék" sheetId="11" r:id="rId11"/>
    <sheet name="Létszám" sheetId="12" r:id="rId12"/>
    <sheet name="ei.felh.terv" sheetId="13" r:id="rId13"/>
    <sheet name="Közvetett tám." sheetId="14" r:id="rId14"/>
  </sheets>
  <definedNames>
    <definedName name="_xlnm.Print_Titles" localSheetId="8">'Szakfeladatok'!$A:$B</definedName>
    <definedName name="_xlnm.Print_Area" localSheetId="4">'Bevétel-kiadás'!$A$1:$H$118</definedName>
    <definedName name="_xlnm.Print_Area" localSheetId="12">'ei.felh.terv'!$A$1:$N$40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07. űrlap 4,14,19,23. sor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26. sor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1. sor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11. sor</t>
        </r>
      </text>
    </comment>
    <comment ref="B2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12, 20-25. sorok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19. sor</t>
        </r>
      </text>
    </comment>
    <comment ref="D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PERGERTIMEA:
</t>
        </r>
        <r>
          <rPr>
            <sz val="8"/>
            <color indexed="8"/>
            <rFont val="Tahoma"/>
            <family val="2"/>
          </rPr>
          <t xml:space="preserve">jövdiff: 45525
szja helyben: 37203
gépjármű: 23790
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H31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D3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B74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13. sor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10. sor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07. űrlap 4,14,19,23. sor</t>
        </r>
      </text>
    </comment>
    <comment ref="B20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26. sor</t>
        </r>
      </text>
    </comment>
    <comment ref="B21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1. sor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11. sor</t>
        </r>
      </text>
    </comment>
    <comment ref="B2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12, 20-25. sorok</t>
        </r>
      </text>
    </comment>
    <comment ref="B26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16 űrlap 19. sor</t>
        </r>
      </text>
    </comment>
    <comment ref="D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G26" authorId="0">
      <text>
        <r>
          <rPr>
            <b/>
            <sz val="8"/>
            <color indexed="8"/>
            <rFont val="Tahoma"/>
            <family val="2"/>
          </rPr>
          <t xml:space="preserve">PERGERTIMEA:
</t>
        </r>
        <r>
          <rPr>
            <sz val="8"/>
            <color indexed="8"/>
            <rFont val="Tahoma"/>
            <family val="2"/>
          </rPr>
          <t xml:space="preserve">jövdiff: 45525
szja helyben: 37203
gépjármű: 23790
</t>
        </r>
      </text>
    </comment>
    <comment ref="H2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szja helyben maradó része: 37203332
- jövedelemkülönbség diff.: 45525168
- gépjárműadó: 21000000</t>
        </r>
      </text>
    </comment>
    <comment ref="D31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H31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lakosságszámhoz kötött: 17370790
- feladatmutatóhoz kötött: 198804554</t>
        </r>
      </text>
    </comment>
    <comment ref="D3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D45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H45" authorId="0">
      <text>
        <r>
          <rPr>
            <b/>
            <sz val="8"/>
            <color indexed="8"/>
            <rFont val="Tahoma"/>
            <family val="2"/>
          </rPr>
          <t xml:space="preserve">Wolf Viktória:
</t>
        </r>
        <r>
          <rPr>
            <sz val="8"/>
            <color indexed="8"/>
            <rFont val="Tahoma"/>
            <family val="2"/>
          </rPr>
          <t>- kieg. Támogatás egyes közoktatási feladatokhoz: 210600
- kieg. Támogatás: 3100930 + 25200000</t>
        </r>
      </text>
    </comment>
    <comment ref="B75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13. sor</t>
        </r>
      </text>
    </comment>
    <comment ref="B76" authorId="0">
      <text>
        <r>
          <rPr>
            <b/>
            <sz val="8"/>
            <color indexed="8"/>
            <rFont val="Tahoma"/>
            <family val="2"/>
          </rPr>
          <t xml:space="preserve">Balatonkenese:
</t>
        </r>
        <r>
          <rPr>
            <sz val="8"/>
            <color indexed="8"/>
            <rFont val="Tahoma"/>
            <family val="2"/>
          </rPr>
          <t>10 űrlap 10. sor</t>
        </r>
      </text>
    </comment>
  </commentList>
</comments>
</file>

<file path=xl/sharedStrings.xml><?xml version="1.0" encoding="utf-8"?>
<sst xmlns="http://schemas.openxmlformats.org/spreadsheetml/2006/main" count="1167" uniqueCount="552">
  <si>
    <t>Bevételek</t>
  </si>
  <si>
    <t>Kiadások</t>
  </si>
  <si>
    <t>Megnevezés</t>
  </si>
  <si>
    <t>Változás</t>
  </si>
  <si>
    <t>Kötelező feladatok</t>
  </si>
  <si>
    <t>Önként vállalt feladatok</t>
  </si>
  <si>
    <t>Int. működési bevételek</t>
  </si>
  <si>
    <t>Személyi juttatások</t>
  </si>
  <si>
    <t>Önkormányzatok sajátos működési bevételei</t>
  </si>
  <si>
    <t>Munkaadókat terhelő járulékok és szociális hozzájárulási adó</t>
  </si>
  <si>
    <t>Önkormányzat állami támogatása</t>
  </si>
  <si>
    <t>Dologi kiadások</t>
  </si>
  <si>
    <t>Központosított előirányzatok</t>
  </si>
  <si>
    <t>Ellátottak pénzbeli juttatása</t>
  </si>
  <si>
    <t>Előző évi visszatérülések</t>
  </si>
  <si>
    <t>Egyéb kiadások</t>
  </si>
  <si>
    <t>Működési célú támogatásértékű bevétel</t>
  </si>
  <si>
    <t>Működési célú támogatásértékű kiadások</t>
  </si>
  <si>
    <t>Működési célú pénzeszközátvétel ÁHT-n kívülről</t>
  </si>
  <si>
    <t>Működési célú pénzeszköz átadás ÁHT-n kívülre</t>
  </si>
  <si>
    <t>EU támogatás-ból származó műk.célú bevétel</t>
  </si>
  <si>
    <t>EU támogatásból származó kiadások</t>
  </si>
  <si>
    <t>Működési célú pénzmaradvány</t>
  </si>
  <si>
    <t>Tartalék</t>
  </si>
  <si>
    <t>Működési bevételek összesen:</t>
  </si>
  <si>
    <t>Működési kiadások összesen:</t>
  </si>
  <si>
    <t>Tárgyi eszközök, immateriális javak értékesítése</t>
  </si>
  <si>
    <t>Beruházás</t>
  </si>
  <si>
    <t>Felhalmozási célú támogatásértékű bevétel</t>
  </si>
  <si>
    <t>Felújítás</t>
  </si>
  <si>
    <t>Felhalmozási célú pénzeszközátvétel ÁHT-n kívülről</t>
  </si>
  <si>
    <t>Egyéb felhalmozási kiadás</t>
  </si>
  <si>
    <t>EU támogatás-ból származó felhalm..célú bevétel</t>
  </si>
  <si>
    <t>Felhalmozási célú pénzmaradvány</t>
  </si>
  <si>
    <t>Felhalmozási bevételek összesen:</t>
  </si>
  <si>
    <t>Felhalmozási kiadások összesen:</t>
  </si>
  <si>
    <t>Hitel, kölcsön felvétele</t>
  </si>
  <si>
    <t>Hitel, kölcsön törlesztése</t>
  </si>
  <si>
    <t>Irányító szervtől kapott támogatás (intézményfinanszírozás)</t>
  </si>
  <si>
    <t>Irányítás alá tartozó ktgvetési szervnek folyósított támogatás (intézményfinanszírozás)</t>
  </si>
  <si>
    <t>Finanszírozási bevételek összesen</t>
  </si>
  <si>
    <t>Finanszírozási kiadások összesen</t>
  </si>
  <si>
    <t>BEVÉTELEK ÖSSZESEN</t>
  </si>
  <si>
    <t>KIADÁSOK ÖSSZESEN</t>
  </si>
  <si>
    <t>Hiány:</t>
  </si>
  <si>
    <t>Többlet:</t>
  </si>
  <si>
    <t>EU támogatás-ból származó felhalm.célú bevétel</t>
  </si>
  <si>
    <t>BEVÉTELEK</t>
  </si>
  <si>
    <t>ezer Ft-ban</t>
  </si>
  <si>
    <t>sor-szám</t>
  </si>
  <si>
    <t>Jogcímek</t>
  </si>
  <si>
    <t>2013.évi eredeti ei. MINDÖSSZESEN</t>
  </si>
  <si>
    <t xml:space="preserve">2013.eredeti  ei. Önkormányzat </t>
  </si>
  <si>
    <t xml:space="preserve">2013.eredeti  ei. Polgármesteri Hivatal </t>
  </si>
  <si>
    <t>2013.eredeti  ei. Gólyafészek Óvoda</t>
  </si>
  <si>
    <t>Gólyafészek Óvoda</t>
  </si>
  <si>
    <t>Konyha</t>
  </si>
  <si>
    <t>Óvoda</t>
  </si>
  <si>
    <t>I. Működési bevételek</t>
  </si>
  <si>
    <t>2</t>
  </si>
  <si>
    <t xml:space="preserve">    I/1. Közhatalmi bevételek</t>
  </si>
  <si>
    <t xml:space="preserve">    I/2. Intézményi működési bevételek</t>
  </si>
  <si>
    <t>3.1</t>
  </si>
  <si>
    <t xml:space="preserve">             Egyéb saját működési bevétel:</t>
  </si>
  <si>
    <t>3.1.1</t>
  </si>
  <si>
    <t xml:space="preserve">                       Áru- és készletértékesítés bevétele</t>
  </si>
  <si>
    <t>3.1.2</t>
  </si>
  <si>
    <t xml:space="preserve">                       Szolgáltatások ellenértéke</t>
  </si>
  <si>
    <t>3.1.3</t>
  </si>
  <si>
    <t xml:space="preserve">                       Egyéb sajátos bevétel</t>
  </si>
  <si>
    <t>3.1.4</t>
  </si>
  <si>
    <t xml:space="preserve">                       Bérleti és lízingdíj bevételek</t>
  </si>
  <si>
    <t>3.1.5</t>
  </si>
  <si>
    <t xml:space="preserve">                       Intézményi ellátási díjak</t>
  </si>
  <si>
    <t>3.1.6</t>
  </si>
  <si>
    <t xml:space="preserve">                       Alkalmazottak térítése</t>
  </si>
  <si>
    <t>3.1.7</t>
  </si>
  <si>
    <t xml:space="preserve">                       Kötbér, egyéb kártérítés bevétele</t>
  </si>
  <si>
    <t>3.1.8</t>
  </si>
  <si>
    <t xml:space="preserve">                       Egyéb térítések bevétele</t>
  </si>
  <si>
    <t>3.2</t>
  </si>
  <si>
    <t xml:space="preserve">             Működési célú ÁFA-bevételek, visszatérülések</t>
  </si>
  <si>
    <t>3.3</t>
  </si>
  <si>
    <t xml:space="preserve">             Működési célú hozam- és kamatbevételek</t>
  </si>
  <si>
    <t xml:space="preserve">    I/3. Önkormányzatok sajátos működési bevételei</t>
  </si>
  <si>
    <t>4.1</t>
  </si>
  <si>
    <t xml:space="preserve">             Illetékek</t>
  </si>
  <si>
    <t>4.2</t>
  </si>
  <si>
    <t xml:space="preserve">             Helyi adók</t>
  </si>
  <si>
    <t>4.2.1</t>
  </si>
  <si>
    <t xml:space="preserve">                       Magánszemélyek kommunális adója</t>
  </si>
  <si>
    <t>4.2.2</t>
  </si>
  <si>
    <t xml:space="preserve">                       Iparűzési adó</t>
  </si>
  <si>
    <t>4.3</t>
  </si>
  <si>
    <t xml:space="preserve">            Pótlékok </t>
  </si>
  <si>
    <t>4.4</t>
  </si>
  <si>
    <t xml:space="preserve">             Átengedett központi adók </t>
  </si>
  <si>
    <t>4.4.1</t>
  </si>
  <si>
    <t xml:space="preserve">                       Gépjárműadó 40 %-a</t>
  </si>
  <si>
    <t>4.5</t>
  </si>
  <si>
    <t xml:space="preserve">             Talajterhelési díj</t>
  </si>
  <si>
    <t>4.6</t>
  </si>
  <si>
    <t xml:space="preserve">             Egyéb sajátos bevételek</t>
  </si>
  <si>
    <t>5</t>
  </si>
  <si>
    <t>II. Támogatások</t>
  </si>
  <si>
    <t>5.1</t>
  </si>
  <si>
    <t xml:space="preserve"> Normatív hozzájárulások</t>
  </si>
  <si>
    <t>5.1.1</t>
  </si>
  <si>
    <t>Önkormányzati hivatal működésének támogatása</t>
  </si>
  <si>
    <t>5.1.2</t>
  </si>
  <si>
    <t>Település-üzemeltetéshez kapcsolódó feladatellátás támogatása</t>
  </si>
  <si>
    <t>5.1.3</t>
  </si>
  <si>
    <t>Beszámítás összege</t>
  </si>
  <si>
    <t>5.1.4</t>
  </si>
  <si>
    <t>Egyéb kötelező önkormányzati feladatok támogatása</t>
  </si>
  <si>
    <t>5.1.5</t>
  </si>
  <si>
    <t>Óvodapedagógusok, és az óvodapedagógusok nevelő munkáját közvetlenül segítők bértámogatása</t>
  </si>
  <si>
    <t>5.1.6</t>
  </si>
  <si>
    <t>Óvodaműködtetési támogatás</t>
  </si>
  <si>
    <t>5.1.7</t>
  </si>
  <si>
    <t>Ingyenes és kedvezményes gyerekétkeztetés támogatása</t>
  </si>
  <si>
    <t>5.1.8.</t>
  </si>
  <si>
    <t>Egyes jövedelempótló támogatások kiegészítése</t>
  </si>
  <si>
    <t>5.1.9.</t>
  </si>
  <si>
    <t>Hozzájárulás a pénzbeli szociális ellátásokhoz</t>
  </si>
  <si>
    <t>5.1.10</t>
  </si>
  <si>
    <t>Szociális étkeztetés</t>
  </si>
  <si>
    <t>5.1.11</t>
  </si>
  <si>
    <t>Nyilvános könyvtári ellátás és közművelődési feladatok támogatása</t>
  </si>
  <si>
    <t>5.2</t>
  </si>
  <si>
    <t xml:space="preserve"> Központosított előirányzatok</t>
  </si>
  <si>
    <t>5.2.1</t>
  </si>
  <si>
    <t xml:space="preserve">             Vis major támogatás</t>
  </si>
  <si>
    <t>5.2.2</t>
  </si>
  <si>
    <t xml:space="preserve">             Egyéb központi támogatás</t>
  </si>
  <si>
    <t>5.2.2.1</t>
  </si>
  <si>
    <t xml:space="preserve">                       Bérkompenzáció</t>
  </si>
  <si>
    <t>5.2.2.2</t>
  </si>
  <si>
    <t xml:space="preserve">                       Lakott külterülettel kapcs. feladatok támogatása</t>
  </si>
  <si>
    <t>5.3</t>
  </si>
  <si>
    <t>Fejlesztési célú támogatások</t>
  </si>
  <si>
    <t>5.3.1</t>
  </si>
  <si>
    <t xml:space="preserve">             Cél- címzett támogatás</t>
  </si>
  <si>
    <t>5.3.2</t>
  </si>
  <si>
    <t xml:space="preserve">             Fejlesztési és vis major támogatás</t>
  </si>
  <si>
    <t>5.3.3</t>
  </si>
  <si>
    <t>6</t>
  </si>
  <si>
    <t>III. Előző évi költségvetési visszatérülések</t>
  </si>
  <si>
    <t>7</t>
  </si>
  <si>
    <t>IV. Felhalmozási és tőke jellegű bevételek</t>
  </si>
  <si>
    <t>7.1</t>
  </si>
  <si>
    <t>7.2</t>
  </si>
  <si>
    <t>Önk.sajátos felhalmozási és tőkebevételei</t>
  </si>
  <si>
    <t>7.3</t>
  </si>
  <si>
    <t>Vagyoni értékű jog ért., egyéb vagyonhasznosításból származó bevétel</t>
  </si>
  <si>
    <t>8</t>
  </si>
  <si>
    <t>V. Véglegesen átvett pénzeszközök</t>
  </si>
  <si>
    <t>8.1</t>
  </si>
  <si>
    <t>Támogatásértékű működési bevételek</t>
  </si>
  <si>
    <t>8.1.1</t>
  </si>
  <si>
    <t xml:space="preserve">             Központ ktgvetési szervtöl, fejezeti kezelési ei-től</t>
  </si>
  <si>
    <t>8.1.2</t>
  </si>
  <si>
    <t xml:space="preserve">             OEP-től átvett pénzeszköz</t>
  </si>
  <si>
    <t>8.1.3</t>
  </si>
  <si>
    <t xml:space="preserve">             Elkülönített állami pénzalapoktól átvett pénzeszköz</t>
  </si>
  <si>
    <t>8.1.4</t>
  </si>
  <si>
    <t xml:space="preserve">             Támogatás értékű bevétel többcélú kistérségi társulástól</t>
  </si>
  <si>
    <t>8.1.5.</t>
  </si>
  <si>
    <t xml:space="preserve">             Támog.értékű bevét.helyi önkorm-tól és ktgvetési szerveiktől</t>
  </si>
  <si>
    <t>8.1.6.</t>
  </si>
  <si>
    <t xml:space="preserve">             EU támogatás, EU-s programokra</t>
  </si>
  <si>
    <t>8.2</t>
  </si>
  <si>
    <t>Támogatásértékű felhalmozási bevételek</t>
  </si>
  <si>
    <t>8.2.1</t>
  </si>
  <si>
    <t>8.2.2</t>
  </si>
  <si>
    <t>8.2.3</t>
  </si>
  <si>
    <t>8.2.4</t>
  </si>
  <si>
    <t xml:space="preserve">             Egyéb kvi szervtől átvett támogatás</t>
  </si>
  <si>
    <t>8.3</t>
  </si>
  <si>
    <t>Működési célú pénzeszköz átvétel államháztartáson kívülről</t>
  </si>
  <si>
    <t>8.4</t>
  </si>
  <si>
    <t xml:space="preserve"> Felhalmozási célú pénzeszközátvétel államháztartáson kívülről</t>
  </si>
  <si>
    <t>9</t>
  </si>
  <si>
    <t>VI. Finanszírozási bevételek</t>
  </si>
  <si>
    <t>9.1</t>
  </si>
  <si>
    <t>Hitelek, kölcsönök felvétele</t>
  </si>
  <si>
    <t>9.2</t>
  </si>
  <si>
    <t>10</t>
  </si>
  <si>
    <t>FOLYÓ BEVÉTELEK ÖSSZESEN:</t>
  </si>
  <si>
    <t>11</t>
  </si>
  <si>
    <t>Előző évi várható pénzmaradvány igénybevétele</t>
  </si>
  <si>
    <t>11.1</t>
  </si>
  <si>
    <t>Működési célú pénzmaradvány igénybevétele</t>
  </si>
  <si>
    <t>11.2</t>
  </si>
  <si>
    <t>Felhalmozási célú pénzmaradvány igénybevétele</t>
  </si>
  <si>
    <t>12</t>
  </si>
  <si>
    <t>Függő, átfutó, kiegyenlítő bevételek</t>
  </si>
  <si>
    <t>13</t>
  </si>
  <si>
    <t>ÖNKORMÁNYZATI BEVÉTELEK ÖSSZESEN</t>
  </si>
  <si>
    <t>KIADÁSOK</t>
  </si>
  <si>
    <t>1</t>
  </si>
  <si>
    <t xml:space="preserve">I. Működési kiadások </t>
  </si>
  <si>
    <t>1.1</t>
  </si>
  <si>
    <t>Személyi  juttatások</t>
  </si>
  <si>
    <t>1.2</t>
  </si>
  <si>
    <t>1.3</t>
  </si>
  <si>
    <t>Dologi  kiadások</t>
  </si>
  <si>
    <t>1.4</t>
  </si>
  <si>
    <t>Egyéb folyó kiadások (kamatkiadások nélkül)</t>
  </si>
  <si>
    <t>1.5</t>
  </si>
  <si>
    <t>Kamatkiadások</t>
  </si>
  <si>
    <t>1.6</t>
  </si>
  <si>
    <t>Működési célú pénzmaradvány átadás</t>
  </si>
  <si>
    <t>,</t>
  </si>
  <si>
    <t>1.7</t>
  </si>
  <si>
    <t>1.8</t>
  </si>
  <si>
    <t>Működési célú pénzeszközátadás államháztartáson kívülre</t>
  </si>
  <si>
    <t>1.9</t>
  </si>
  <si>
    <t>1.10</t>
  </si>
  <si>
    <t>1.11</t>
  </si>
  <si>
    <t>Különféle költségvetési befizetések</t>
  </si>
  <si>
    <t>II. Felhalmozási és tőke jellegű kiadások</t>
  </si>
  <si>
    <t>2.1</t>
  </si>
  <si>
    <t>2.2</t>
  </si>
  <si>
    <t>2.3</t>
  </si>
  <si>
    <t>Felhalmozási célú támogatásértékű kiadás</t>
  </si>
  <si>
    <t>2.4</t>
  </si>
  <si>
    <t>Felhalmozási célú pénzeszközátadás államháztartáson kívülre</t>
  </si>
  <si>
    <t>2.5</t>
  </si>
  <si>
    <t>Pénzügyi befektetések kiadásai</t>
  </si>
  <si>
    <t>2.6</t>
  </si>
  <si>
    <t>Felhalmozási célú pénzmaradvány átadás</t>
  </si>
  <si>
    <t>2.7</t>
  </si>
  <si>
    <t>EU-s támogatásból megvalósuló projektek kiadásai</t>
  </si>
  <si>
    <t>3</t>
  </si>
  <si>
    <t>III. Tartalékok</t>
  </si>
  <si>
    <t>Általános tartalék</t>
  </si>
  <si>
    <t>Céltartalék, beruházási tartalék</t>
  </si>
  <si>
    <t>4</t>
  </si>
  <si>
    <t xml:space="preserve">IV. Finanszírozási kiadások </t>
  </si>
  <si>
    <t>Hitelek, kölcsönök törlesztése</t>
  </si>
  <si>
    <t>Függő, átfutó, kiegyenlítő kiadások</t>
  </si>
  <si>
    <t xml:space="preserve"> KIADÁSOK ÖSSZESEN:</t>
  </si>
  <si>
    <t xml:space="preserve">2013.mód. ei. Önkormányzat </t>
  </si>
  <si>
    <t xml:space="preserve">2013.mód.ei. Polgármesteri Hivatal </t>
  </si>
  <si>
    <t>2013.mód. ei. Gólyafészek Óvoda</t>
  </si>
  <si>
    <t>Ősi Község Önkormányzata - 2013 év</t>
  </si>
  <si>
    <t>Felhalmozási kiadás</t>
  </si>
  <si>
    <t>ezer forintban</t>
  </si>
  <si>
    <t xml:space="preserve">    Sor-szám</t>
  </si>
  <si>
    <t>2013.évi eredeti előirányzat</t>
  </si>
  <si>
    <t>Fedett sportudvar építési munkái</t>
  </si>
  <si>
    <t>Gép vásárlás (lapvibro)</t>
  </si>
  <si>
    <t>Hallásvizsgáló készülék vásárlása</t>
  </si>
  <si>
    <t>Szociális ellátások nyilvántartási program</t>
  </si>
  <si>
    <t>Laptop vásárlás</t>
  </si>
  <si>
    <t>Útépítés</t>
  </si>
  <si>
    <t>Játszótér építés</t>
  </si>
  <si>
    <t>Fűkasza vásárlás</t>
  </si>
  <si>
    <t>Összesen</t>
  </si>
  <si>
    <t>Nettó finanszírozásban utalt állami normatíva</t>
  </si>
  <si>
    <t xml:space="preserve">    Sorszám</t>
  </si>
  <si>
    <t>M e g n e v e z é s</t>
  </si>
  <si>
    <t>I.</t>
  </si>
  <si>
    <t>Helyi önkormányzatok működésének általános támogatása (11+13)</t>
  </si>
  <si>
    <t>1.a)</t>
  </si>
  <si>
    <t>Önkormányzati hivatal működésének támogatása (3+4)</t>
  </si>
  <si>
    <t>1.aa)</t>
  </si>
  <si>
    <t>2012. év első négy hónapjának átmeneti támogatása- elismert hivatali létszám alapján (egész évre számítva)</t>
  </si>
  <si>
    <t>1.ab)</t>
  </si>
  <si>
    <t>2013. május 1. napjától 8 havi időarányos támogatás-elismert hivatali létszám alapján az Önkormányzatot még megillető különbözet (későbbi időpontban lesz közölve)</t>
  </si>
  <si>
    <t>1.b)</t>
  </si>
  <si>
    <t>Település-üzemeltetéshez kapcsolódó feladatellátás támogatása összesen (6+7+8+9)</t>
  </si>
  <si>
    <t>1.ba)</t>
  </si>
  <si>
    <t>Zöldterület gazdálkodással kapcsolatos feladatok ellátásának támogatása</t>
  </si>
  <si>
    <t>1.bb)</t>
  </si>
  <si>
    <t>Közvilágítás fenntartásának támogatása</t>
  </si>
  <si>
    <t>1.bc)</t>
  </si>
  <si>
    <t>Köztemető fenntartásával kapcsolatos feladatok támogatása</t>
  </si>
  <si>
    <t>1.bd)</t>
  </si>
  <si>
    <t>Közutak fenntartásának támogatása</t>
  </si>
  <si>
    <t>1.c)</t>
  </si>
  <si>
    <t>Beszámítás összege:</t>
  </si>
  <si>
    <t>1.a)-c)</t>
  </si>
  <si>
    <t>(1) 2013. április 30-áig az I.1.a-c) jogcímen nyújtott éves támogatás összesen (2+5-10)</t>
  </si>
  <si>
    <t>(2) 2013. május 1-től az I.1.a-c) jogcímen nyújtott éves támogatás összesen</t>
  </si>
  <si>
    <t>1.d)</t>
  </si>
  <si>
    <t>II.</t>
  </si>
  <si>
    <t>Települési önkormányzatok egyes köznevelési és gyermekétkeztetési feladatainak támogatása (15+20+23)</t>
  </si>
  <si>
    <t>1.</t>
  </si>
  <si>
    <t>Óvodapedagógusok, és az óvodapedagógusok nevelő munkáját közvetlenül segítők bértámogatása (16+17+18+19)</t>
  </si>
  <si>
    <t>1.(1)</t>
  </si>
  <si>
    <t>Óvodapedagógusok elismert létszáma  után járó támogatás - 8 hó</t>
  </si>
  <si>
    <t>1. (2)</t>
  </si>
  <si>
    <t>Óvodapedagógusok nevelő munkáját közv.segítők száma után járó támogatás - 8 hó</t>
  </si>
  <si>
    <t>Óvodapedagógusok elismert létszáma  után járó támogatás - 4 hó</t>
  </si>
  <si>
    <t>Óvodapedagógusok nevelő munkáját közv.segítők száma után járó támogatás - 4 hó</t>
  </si>
  <si>
    <t>2.</t>
  </si>
  <si>
    <t>Óvodaműködtetési támogatás (21+22)</t>
  </si>
  <si>
    <t>2.(7)</t>
  </si>
  <si>
    <t>Teljes idejű óvodai nevelésre szervezett csoportba járó gyermekek utáni támogatás - 8 hó</t>
  </si>
  <si>
    <t>2.(8)</t>
  </si>
  <si>
    <t>Teljes idejű óvodai nevelésre szervezett csoportba járó gyermekek utáni támogatás - 4 hó</t>
  </si>
  <si>
    <t>3.</t>
  </si>
  <si>
    <t>III.</t>
  </si>
  <si>
    <t>Települési önkormányzatok szociális és gyermekjóléti feladatainak támogatása (25+26)</t>
  </si>
  <si>
    <t>3.c (1)</t>
  </si>
  <si>
    <t>Egyes szociális és gyermekjóléti feladatok támogatása-szociális étkeztetés</t>
  </si>
  <si>
    <t>IV.</t>
  </si>
  <si>
    <t>A települési Önkormányzatok kulturális feladatainak támogatása (28)</t>
  </si>
  <si>
    <t>IV.1.d)</t>
  </si>
  <si>
    <r>
      <t xml:space="preserve">2013. évi költségvetési törvény 2.számú melléklete alapján járó támogatás összesen </t>
    </r>
    <r>
      <rPr>
        <b/>
        <sz val="10"/>
        <rFont val="Arial CE"/>
        <family val="2"/>
      </rPr>
      <t>(1+14+24)</t>
    </r>
  </si>
  <si>
    <t>3.m. 17.pont</t>
  </si>
  <si>
    <t>Lakott külterülettel kapcsolatos feladatok támogatása</t>
  </si>
  <si>
    <t xml:space="preserve">2013. évi költségvetési törvény 3.számú melléklete alapján járó támogatás </t>
  </si>
  <si>
    <t xml:space="preserve"> Ezer forintban !</t>
  </si>
  <si>
    <t>Szakfe-ladat</t>
  </si>
  <si>
    <t xml:space="preserve">Kiadások összesen </t>
  </si>
  <si>
    <t>Ebből:    Személyi juttatás</t>
  </si>
  <si>
    <t>Szociális hozzájárulási adó</t>
  </si>
  <si>
    <t xml:space="preserve">Dologi és egyéb kiadások  </t>
  </si>
  <si>
    <t>Támogatások</t>
  </si>
  <si>
    <t>Felhalmozási kiadások</t>
  </si>
  <si>
    <t>2013. évi Eredeti EI</t>
  </si>
  <si>
    <t>2013. évi módosított  EI</t>
  </si>
  <si>
    <t>2013. évi tényleges</t>
  </si>
  <si>
    <t>360000-1</t>
  </si>
  <si>
    <t>Víztermelés, kezelés</t>
  </si>
  <si>
    <t>Közutak, hidak üzemeltetése</t>
  </si>
  <si>
    <t>680001-1</t>
  </si>
  <si>
    <t>Lakóingatlan bérbeadása</t>
  </si>
  <si>
    <t>680002-1</t>
  </si>
  <si>
    <t>Nem lakóingatlan bérbeadása</t>
  </si>
  <si>
    <t>750000-1</t>
  </si>
  <si>
    <t>Állateü.ellátás</t>
  </si>
  <si>
    <t>813000-1</t>
  </si>
  <si>
    <t>Zöldterület kezelés</t>
  </si>
  <si>
    <t>841154-1</t>
  </si>
  <si>
    <t>Önkorm.vagyon gazd.kapcs.feladatok</t>
  </si>
  <si>
    <t>841192-1</t>
  </si>
  <si>
    <t>Kiemelt állami és önk.rendezvények</t>
  </si>
  <si>
    <t>841402-1</t>
  </si>
  <si>
    <t>Közvilágítás</t>
  </si>
  <si>
    <t>841403-1</t>
  </si>
  <si>
    <t>Községgazdálkodás</t>
  </si>
  <si>
    <t>841901-9</t>
  </si>
  <si>
    <t>Önkormányzatok elszámolásai</t>
  </si>
  <si>
    <t>Önkormányzatok elsz. -intézmény finanszírozás</t>
  </si>
  <si>
    <t>852011-1</t>
  </si>
  <si>
    <t>Nappali rendszerű nevelés,oktatás 1-4.évf.</t>
  </si>
  <si>
    <t>862101-1</t>
  </si>
  <si>
    <t>Háziorvosi alapellátás</t>
  </si>
  <si>
    <t>869011-1</t>
  </si>
  <si>
    <t>Hatósági eljárás érdekében felm.kiadás</t>
  </si>
  <si>
    <t>869041-1</t>
  </si>
  <si>
    <t>Család és nővédelemi egészségügyi gondoskodás</t>
  </si>
  <si>
    <t>869042-1</t>
  </si>
  <si>
    <t>Ifjúság-egészségügyi gondozás</t>
  </si>
  <si>
    <t>879017-1</t>
  </si>
  <si>
    <t>Helyettes szülő</t>
  </si>
  <si>
    <t>882000-1</t>
  </si>
  <si>
    <t>Önkorm.szociális támogatások finansz.</t>
  </si>
  <si>
    <t>882111-1</t>
  </si>
  <si>
    <t>Rendszeres szoc. Segély</t>
  </si>
  <si>
    <t>882113-1</t>
  </si>
  <si>
    <t>Normatív lakásfenntartási támog.</t>
  </si>
  <si>
    <t>882114-1</t>
  </si>
  <si>
    <t>Helyi rendszeres lakásfennt.támog.</t>
  </si>
  <si>
    <t>882115-1</t>
  </si>
  <si>
    <t>Ápolási díj alanyi jogon</t>
  </si>
  <si>
    <t>882116-1</t>
  </si>
  <si>
    <t>Ápolási díj méltányos</t>
  </si>
  <si>
    <t>882117-1</t>
  </si>
  <si>
    <t>Rendsz. gy.védelmi pénzbeli ellátás</t>
  </si>
  <si>
    <t>882119-1</t>
  </si>
  <si>
    <t>Óvodáztatási támogatás</t>
  </si>
  <si>
    <t>882122-1</t>
  </si>
  <si>
    <t>Átmeneti segély</t>
  </si>
  <si>
    <t>882123-1</t>
  </si>
  <si>
    <t>Temetési segély</t>
  </si>
  <si>
    <t>882124-1</t>
  </si>
  <si>
    <t>Rendkívüli gy.véd.támog.</t>
  </si>
  <si>
    <t>882125-1</t>
  </si>
  <si>
    <t>Mozgáskorlátozottak közlekedési támog.</t>
  </si>
  <si>
    <t>882202-1</t>
  </si>
  <si>
    <t>Közgyógyellátás</t>
  </si>
  <si>
    <t>882203-1</t>
  </si>
  <si>
    <t>Köztemetés</t>
  </si>
  <si>
    <t>889201-1</t>
  </si>
  <si>
    <t>Gyermekjóléti szolgáltatás</t>
  </si>
  <si>
    <t>889921-1</t>
  </si>
  <si>
    <t>889922-1</t>
  </si>
  <si>
    <t>Házi segítségnyújtás</t>
  </si>
  <si>
    <t>890301-1</t>
  </si>
  <si>
    <t>890441-1</t>
  </si>
  <si>
    <t>Közfoglalkoztatás-rövid</t>
  </si>
  <si>
    <t>890442-1</t>
  </si>
  <si>
    <t>Közfoglalkoztatás-hosszabb</t>
  </si>
  <si>
    <t>910121-1</t>
  </si>
  <si>
    <t>Könyvtári állomány gyarapítása, nyilvántartása</t>
  </si>
  <si>
    <t>910501-1</t>
  </si>
  <si>
    <t>Közművelődési tevékenység és támogatása</t>
  </si>
  <si>
    <t>960302-1</t>
  </si>
  <si>
    <t>Köztemető fenntartás</t>
  </si>
  <si>
    <t>ÖNKORMÁNYZAT  összesen</t>
  </si>
  <si>
    <t>841126-1</t>
  </si>
  <si>
    <t>Önkorm.igazgatási tevék.</t>
  </si>
  <si>
    <t>841112-1</t>
  </si>
  <si>
    <t>Önkormányzati jogalkotás</t>
  </si>
  <si>
    <t>POLGÁRMESTERI HIVATAL  összesen</t>
  </si>
  <si>
    <t>562912-1</t>
  </si>
  <si>
    <t>Óvodai intézményi étkeztetés</t>
  </si>
  <si>
    <t>562913-1</t>
  </si>
  <si>
    <t>Iskolai intézményi étkeztetés</t>
  </si>
  <si>
    <t>562917-1</t>
  </si>
  <si>
    <t>Munkahelyi étkeztetés</t>
  </si>
  <si>
    <t>Étkeztetés összesen</t>
  </si>
  <si>
    <t>851011-1</t>
  </si>
  <si>
    <t>Óvodai nevelés</t>
  </si>
  <si>
    <t>851012-1</t>
  </si>
  <si>
    <t>SNI Óvodai nevelés</t>
  </si>
  <si>
    <t>889101-1</t>
  </si>
  <si>
    <t>Bölcsődei ellátás</t>
  </si>
  <si>
    <t>Óvoda összesen</t>
  </si>
  <si>
    <t>GÓLYAFÉSZEK Óvoda összesen</t>
  </si>
  <si>
    <t>Céltartalék</t>
  </si>
  <si>
    <t>Ősi Község Önkormányzata</t>
  </si>
  <si>
    <t>Intézmény</t>
  </si>
  <si>
    <t>Létszám - 2013</t>
  </si>
  <si>
    <t>Szakmai</t>
  </si>
  <si>
    <t>Technikai</t>
  </si>
  <si>
    <t>Teljes munkaidőben foglalkoztatottak</t>
  </si>
  <si>
    <t>Részmunkaidőben foglalkoztatottak</t>
  </si>
  <si>
    <t>Polgármesteri Hivatal</t>
  </si>
  <si>
    <t>7 fő</t>
  </si>
  <si>
    <t>1 fő</t>
  </si>
  <si>
    <t>-</t>
  </si>
  <si>
    <t>9 fő</t>
  </si>
  <si>
    <t>Eből:</t>
  </si>
  <si>
    <t>jegyző</t>
  </si>
  <si>
    <t>3 fő</t>
  </si>
  <si>
    <t>ügykezelő</t>
  </si>
  <si>
    <t>pénzügyi csoport</t>
  </si>
  <si>
    <t>2 fő</t>
  </si>
  <si>
    <t>hivatalsegéd</t>
  </si>
  <si>
    <t>Önkormányzat</t>
  </si>
  <si>
    <t>Ebből:</t>
  </si>
  <si>
    <t>védőnő</t>
  </si>
  <si>
    <t>karbantartó</t>
  </si>
  <si>
    <t>óvónő</t>
  </si>
  <si>
    <t>6 fő</t>
  </si>
  <si>
    <t>dajka</t>
  </si>
  <si>
    <t>gondozónő</t>
  </si>
  <si>
    <t>konyhai kisegítő</t>
  </si>
  <si>
    <t>1fő</t>
  </si>
  <si>
    <t>élelmezésvezető</t>
  </si>
  <si>
    <t>szakács</t>
  </si>
  <si>
    <t>konyhalány</t>
  </si>
  <si>
    <t>pedagógiai asszisztens (2013. szept. 1. napjától</t>
  </si>
  <si>
    <t>5 fő</t>
  </si>
  <si>
    <t>Közfoglalkoztatás</t>
  </si>
  <si>
    <t>Összesen:</t>
  </si>
  <si>
    <t>10 fő</t>
  </si>
  <si>
    <t xml:space="preserve">Ebből: </t>
  </si>
  <si>
    <t>8 fő</t>
  </si>
  <si>
    <t>Előirányzat felhasználási terv /havi bontásban/ Kiadások</t>
  </si>
  <si>
    <t>Megnevezés/hó</t>
  </si>
  <si>
    <t>V.</t>
  </si>
  <si>
    <t>VI.</t>
  </si>
  <si>
    <t>VII.</t>
  </si>
  <si>
    <t>VIII.</t>
  </si>
  <si>
    <t>IX.</t>
  </si>
  <si>
    <t>X.</t>
  </si>
  <si>
    <t>XI.</t>
  </si>
  <si>
    <t>XII.</t>
  </si>
  <si>
    <t>Szociális hj. adó, munkaadókat terhelő járulékok</t>
  </si>
  <si>
    <t>Műk.célú pénzeszk.átadás ÁHT-n kívülre</t>
  </si>
  <si>
    <t>Általános tartalék, Céltartalék</t>
  </si>
  <si>
    <t>Irányítás alá tartozó ktgvetési szervnek folyósított támogatás</t>
  </si>
  <si>
    <t>Költségvetési kiadások összesen</t>
  </si>
  <si>
    <t>Előirányzat felhasználási terv /havi bontásban/ Bevételek</t>
  </si>
  <si>
    <t>Intézményi működési bevételek</t>
  </si>
  <si>
    <t>Működési célú támogatásértékű bevételek</t>
  </si>
  <si>
    <t>Működési célra átvett pénzeszköz ÁHT-n kívülről</t>
  </si>
  <si>
    <t>EU támogatásból származó műk.célú bevétel</t>
  </si>
  <si>
    <t>Irányító szervtől kapott támogatás</t>
  </si>
  <si>
    <t>Bevétel összesen</t>
  </si>
  <si>
    <t>Egyéb különféle kiadások (kamatkiadások nélkül)</t>
  </si>
  <si>
    <t>Gázkazán vásárlás</t>
  </si>
  <si>
    <t>931102-1</t>
  </si>
  <si>
    <t>Sportlétesítmények működtetése és fejlesztése</t>
  </si>
  <si>
    <t>Teljes munkaidőben foglalkoztatottak 2013.01.01.-2013.05.14.</t>
  </si>
  <si>
    <t>aljegyző</t>
  </si>
  <si>
    <t>hatósági csoport</t>
  </si>
  <si>
    <t>13 fő</t>
  </si>
  <si>
    <t>21 fő</t>
  </si>
  <si>
    <t>Összes foglalkoztatott</t>
  </si>
  <si>
    <t>Kimutatás a közvetett támogatásokról - 2013 év</t>
  </si>
  <si>
    <t>Sorszám</t>
  </si>
  <si>
    <t>Összeg (eFt)</t>
  </si>
  <si>
    <t>Ellátottak térítési díjának, kártérítésének méltányossági alapon történő elengedésének összege</t>
  </si>
  <si>
    <t>Lakosság részére lakásépítéshez, lakásfelújításhoz nyújtott kölcsönök elengedésének összege</t>
  </si>
  <si>
    <t>A helyi adónál, gépjárműadónál biztosított kedvezmény, mentesség összege adónemenként:</t>
  </si>
  <si>
    <t xml:space="preserve">   - magánszemélyek kommunális adója: 10 fő</t>
  </si>
  <si>
    <t>Helyiségek, eszközök hasznosításából származó bevételből nyújtott kedvezmény, mentesség</t>
  </si>
  <si>
    <t>Egyéb nyújtott kedvezmény vagy kölcsön elengedés összege</t>
  </si>
  <si>
    <t>ÖSSZESEN</t>
  </si>
  <si>
    <t>13. sz. melléklet a ../2013. (....) önkorm.rendelttervezethez</t>
  </si>
  <si>
    <t>Civil szervezetek műk.tám.</t>
  </si>
  <si>
    <t>Önkormányzatok elszámolásai--céltartalék</t>
  </si>
  <si>
    <t>LEADER pihenő pontok kialakítása</t>
  </si>
  <si>
    <t>Felhalmozási célú pénzeszköz átadás ÁHT-n kívülre</t>
  </si>
  <si>
    <t>Felhalmozási és tóke jellegű bevételek</t>
  </si>
  <si>
    <t>Teljes munkaidőben foglalkoztatottak 2013.09.01-től</t>
  </si>
  <si>
    <t>Teljes munkaidőben foglalkoztatottak 2013.05.15.- 2013.08.31.</t>
  </si>
  <si>
    <t>15 fő</t>
  </si>
  <si>
    <t>23 fő</t>
  </si>
  <si>
    <t>29 fő</t>
  </si>
  <si>
    <t>17 fő</t>
  </si>
  <si>
    <t>../2013.(VI....)mód. előirányzat MINDÖSSZESEN</t>
  </si>
  <si>
    <t>Bakonykarszt Zrt. részére felhalmozási célú pénzeszköz átadás</t>
  </si>
  <si>
    <t>522001-1</t>
  </si>
  <si>
    <t>16/2013.(VI.28.) mód.ei.</t>
  </si>
  <si>
    <t>../2013 (IX…) módosított ei.</t>
  </si>
  <si>
    <t>16/2013.(IV.28.) mód.ei.</t>
  </si>
  <si>
    <t>../2013 (IX...) mód.ei.</t>
  </si>
  <si>
    <t>16/2013 (VI.28.) mód.ei.</t>
  </si>
  <si>
    <t xml:space="preserve">Általános tartalék </t>
  </si>
  <si>
    <t>Szerkezetátalakítási tartalék</t>
  </si>
  <si>
    <t>5.4</t>
  </si>
  <si>
    <t>5.4.1</t>
  </si>
  <si>
    <t>5.4.2</t>
  </si>
  <si>
    <t>5.4.3</t>
  </si>
  <si>
    <t>2013. évi költségvetési törvény 4. számú melléklete alapján járó támogatás (33+34)</t>
  </si>
  <si>
    <t>Szerkezetátalakítási tartalék a.) - beszámítás összege</t>
  </si>
  <si>
    <t>Szerkezetátalakítási tartalék c.) - gyermekétkeztetési tám.</t>
  </si>
  <si>
    <t>Egyéb működési célú központi támogatás (bérkompenzáció)</t>
  </si>
  <si>
    <t>Helyi önkormányzat támogatása összesen (29+30+32+35):</t>
  </si>
  <si>
    <t>4.m.2.pont</t>
  </si>
  <si>
    <t>841913-9</t>
  </si>
  <si>
    <t>5. sz. melléklet a /2013. (IX....) önkorm. rendelettervezethez</t>
  </si>
  <si>
    <t>6. sz. melléklet a /2013. (IX....) önkorm.rendelettervezethez</t>
  </si>
  <si>
    <t>5/1. sz. melléklet a /2013. (IX....) önkorm. rendelettervezethez</t>
  </si>
  <si>
    <t>6/1. sz. melléklet a /2013. (IX....) önkorm.rendelettervezethez</t>
  </si>
  <si>
    <t>7. sz. melléklet a ../2013 (IX....) önkorm.rendelettervezethez</t>
  </si>
  <si>
    <t xml:space="preserve"> 8.sz. melléklet a ../2013 (IX....) önkorm.rendelettervezethez </t>
  </si>
  <si>
    <t>10/1. sz. melléklet a ../2013 (IX....) önkorm.rendelettervezethez</t>
  </si>
  <si>
    <t>10/2. sz. melléklet a ../2013 (IX....) önkorm.rendelettervezethez</t>
  </si>
  <si>
    <t xml:space="preserve"> 11. sz. melléklet a /2013. (IX....) önkorm.rendelettervezethez</t>
  </si>
  <si>
    <t>12. sz. melléklet a ../2013. (IX...) önkorm.rendelettervezethez</t>
  </si>
  <si>
    <t>Villanysütő vásárlás-főzőkonyha részére</t>
  </si>
  <si>
    <t>Községi Könyvtár épületének tetőszigetése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</si>
</sst>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\ _F_t"/>
    <numFmt numFmtId="166" formatCode="_-* #,##0.00\ _F_t_-;\-* #,##0.00\ _F_t_-;_-* \-??\ _F_t_-;_-@_-"/>
    <numFmt numFmtId="167" formatCode="_-* #,##0_-;\-* #,##0_-;_-* \-??_-;_-@_-"/>
    <numFmt numFmtId="168" formatCode="_-* #,##0\ _F_t_-;\-* #,##0\ _F_t_-;_-* \-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82">
    <font>
      <sz val="10"/>
      <name val="Arial"/>
      <family val="2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b/>
      <sz val="14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ill="0" applyBorder="0" applyAlignment="0" applyProtection="0"/>
  </cellStyleXfs>
  <cellXfs count="671">
    <xf numFmtId="0" fontId="0" fillId="0" borderId="0" xfId="0" applyAlignment="1">
      <alignment/>
    </xf>
    <xf numFmtId="0" fontId="2" fillId="0" borderId="0" xfId="55">
      <alignment/>
      <protection/>
    </xf>
    <xf numFmtId="164" fontId="6" fillId="0" borderId="10" xfId="54" applyNumberFormat="1" applyFont="1" applyBorder="1" applyAlignment="1">
      <alignment horizontal="center" vertical="center" wrapText="1"/>
      <protection/>
    </xf>
    <xf numFmtId="164" fontId="6" fillId="0" borderId="11" xfId="54" applyNumberFormat="1" applyFont="1" applyBorder="1" applyAlignment="1">
      <alignment horizontal="center" vertical="center" wrapText="1"/>
      <protection/>
    </xf>
    <xf numFmtId="164" fontId="6" fillId="0" borderId="12" xfId="54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54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5" xfId="54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17" xfId="54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8" xfId="0" applyNumberFormat="1" applyFont="1" applyFill="1" applyBorder="1" applyAlignment="1" applyProtection="1">
      <alignment vertical="center" wrapText="1"/>
      <protection locked="0"/>
    </xf>
    <xf numFmtId="164" fontId="6" fillId="0" borderId="19" xfId="54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0" xfId="54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1" xfId="54" applyNumberFormat="1" applyFont="1" applyFill="1" applyBorder="1" applyAlignment="1" applyProtection="1">
      <alignment vertical="center" wrapText="1"/>
      <protection locked="0"/>
    </xf>
    <xf numFmtId="164" fontId="7" fillId="0" borderId="22" xfId="54" applyNumberFormat="1" applyFont="1" applyFill="1" applyBorder="1" applyAlignment="1" applyProtection="1">
      <alignment vertical="center" wrapText="1"/>
      <protection locked="0"/>
    </xf>
    <xf numFmtId="164" fontId="7" fillId="0" borderId="17" xfId="54" applyNumberFormat="1" applyFont="1" applyFill="1" applyBorder="1" applyAlignment="1" applyProtection="1">
      <alignment vertical="center" wrapText="1"/>
      <protection locked="0"/>
    </xf>
    <xf numFmtId="164" fontId="7" fillId="0" borderId="23" xfId="54" applyNumberFormat="1" applyFont="1" applyFill="1" applyBorder="1" applyAlignment="1" applyProtection="1">
      <alignment vertical="center" wrapText="1"/>
      <protection locked="0"/>
    </xf>
    <xf numFmtId="164" fontId="5" fillId="0" borderId="24" xfId="54" applyNumberFormat="1" applyFont="1" applyFill="1" applyBorder="1" applyAlignment="1">
      <alignment horizontal="left" vertical="center" wrapText="1" indent="1"/>
      <protection/>
    </xf>
    <xf numFmtId="164" fontId="8" fillId="0" borderId="10" xfId="54" applyNumberFormat="1" applyFont="1" applyFill="1" applyBorder="1" applyAlignment="1">
      <alignment vertical="center" wrapText="1"/>
      <protection/>
    </xf>
    <xf numFmtId="164" fontId="8" fillId="0" borderId="25" xfId="54" applyNumberFormat="1" applyFont="1" applyFill="1" applyBorder="1" applyAlignment="1">
      <alignment vertical="center" wrapText="1"/>
      <protection/>
    </xf>
    <xf numFmtId="164" fontId="8" fillId="0" borderId="24" xfId="54" applyNumberFormat="1" applyFont="1" applyFill="1" applyBorder="1" applyAlignment="1">
      <alignment vertical="center" wrapText="1"/>
      <protection/>
    </xf>
    <xf numFmtId="164" fontId="8" fillId="0" borderId="26" xfId="54" applyNumberFormat="1" applyFont="1" applyFill="1" applyBorder="1" applyAlignment="1">
      <alignment vertical="center" wrapText="1"/>
      <protection/>
    </xf>
    <xf numFmtId="0" fontId="2" fillId="0" borderId="24" xfId="55" applyBorder="1">
      <alignment/>
      <protection/>
    </xf>
    <xf numFmtId="0" fontId="2" fillId="0" borderId="26" xfId="55" applyBorder="1">
      <alignment/>
      <protection/>
    </xf>
    <xf numFmtId="164" fontId="6" fillId="0" borderId="15" xfId="56" applyNumberFormat="1" applyFont="1" applyFill="1" applyBorder="1" applyAlignment="1" applyProtection="1">
      <alignment horizontal="left" wrapText="1" indent="1"/>
      <protection locked="0"/>
    </xf>
    <xf numFmtId="164" fontId="6" fillId="0" borderId="12" xfId="56" applyNumberFormat="1" applyFont="1" applyFill="1" applyBorder="1" applyAlignment="1" applyProtection="1">
      <alignment horizontal="left" wrapText="1" indent="1"/>
      <protection locked="0"/>
    </xf>
    <xf numFmtId="164" fontId="6" fillId="0" borderId="17" xfId="56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1" xfId="56" applyNumberFormat="1" applyFont="1" applyFill="1" applyBorder="1" applyAlignment="1" applyProtection="1">
      <alignment vertical="center" wrapText="1"/>
      <protection locked="0"/>
    </xf>
    <xf numFmtId="164" fontId="7" fillId="0" borderId="27" xfId="56" applyNumberFormat="1" applyFont="1" applyFill="1" applyBorder="1" applyAlignment="1" applyProtection="1">
      <alignment vertical="center" wrapText="1"/>
      <protection locked="0"/>
    </xf>
    <xf numFmtId="0" fontId="2" fillId="0" borderId="19" xfId="55" applyBorder="1">
      <alignment/>
      <protection/>
    </xf>
    <xf numFmtId="164" fontId="5" fillId="0" borderId="24" xfId="56" applyNumberFormat="1" applyFont="1" applyFill="1" applyBorder="1" applyAlignment="1">
      <alignment horizontal="left" vertical="center" wrapText="1" indent="1"/>
      <protection/>
    </xf>
    <xf numFmtId="164" fontId="8" fillId="0" borderId="10" xfId="56" applyNumberFormat="1" applyFont="1" applyFill="1" applyBorder="1" applyAlignment="1">
      <alignment vertical="center" wrapText="1"/>
      <protection/>
    </xf>
    <xf numFmtId="164" fontId="8" fillId="0" borderId="25" xfId="56" applyNumberFormat="1" applyFont="1" applyFill="1" applyBorder="1" applyAlignment="1">
      <alignment vertical="center" wrapText="1"/>
      <protection/>
    </xf>
    <xf numFmtId="164" fontId="8" fillId="0" borderId="24" xfId="56" applyNumberFormat="1" applyFont="1" applyFill="1" applyBorder="1" applyAlignment="1">
      <alignment vertical="center" wrapText="1"/>
      <protection/>
    </xf>
    <xf numFmtId="164" fontId="8" fillId="0" borderId="26" xfId="56" applyNumberFormat="1" applyFont="1" applyFill="1" applyBorder="1" applyAlignment="1">
      <alignment vertical="center" wrapText="1"/>
      <protection/>
    </xf>
    <xf numFmtId="164" fontId="6" fillId="0" borderId="15" xfId="56" applyNumberFormat="1" applyFont="1" applyFill="1" applyBorder="1" applyAlignment="1">
      <alignment horizontal="left" vertical="center" wrapText="1" indent="1"/>
      <protection/>
    </xf>
    <xf numFmtId="164" fontId="7" fillId="0" borderId="28" xfId="0" applyNumberFormat="1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6" fillId="0" borderId="24" xfId="56" applyNumberFormat="1" applyFont="1" applyFill="1" applyBorder="1" applyAlignment="1">
      <alignment horizontal="left" vertical="center" wrapText="1" indent="1"/>
      <protection/>
    </xf>
    <xf numFmtId="164" fontId="7" fillId="0" borderId="29" xfId="0" applyNumberFormat="1" applyFont="1" applyFill="1" applyBorder="1" applyAlignment="1">
      <alignment vertical="center" wrapText="1"/>
    </xf>
    <xf numFmtId="164" fontId="6" fillId="0" borderId="30" xfId="56" applyNumberFormat="1" applyFont="1" applyFill="1" applyBorder="1" applyAlignment="1">
      <alignment horizontal="left" vertical="center" wrapText="1" indent="1"/>
      <protection/>
    </xf>
    <xf numFmtId="164" fontId="7" fillId="0" borderId="31" xfId="0" applyNumberFormat="1" applyFont="1" applyFill="1" applyBorder="1" applyAlignment="1">
      <alignment vertical="center" wrapText="1"/>
    </xf>
    <xf numFmtId="164" fontId="7" fillId="0" borderId="32" xfId="0" applyNumberFormat="1" applyFont="1" applyFill="1" applyBorder="1" applyAlignment="1">
      <alignment vertical="center" wrapText="1"/>
    </xf>
    <xf numFmtId="164" fontId="7" fillId="0" borderId="30" xfId="0" applyNumberFormat="1" applyFont="1" applyFill="1" applyBorder="1" applyAlignment="1">
      <alignment vertical="center" wrapText="1"/>
    </xf>
    <xf numFmtId="164" fontId="6" fillId="0" borderId="33" xfId="56" applyNumberFormat="1" applyFont="1" applyFill="1" applyBorder="1" applyAlignment="1">
      <alignment horizontal="left" vertical="center" wrapText="1" indent="1"/>
      <protection/>
    </xf>
    <xf numFmtId="164" fontId="8" fillId="0" borderId="34" xfId="56" applyNumberFormat="1" applyFont="1" applyFill="1" applyBorder="1" applyAlignment="1">
      <alignment vertical="center" wrapText="1"/>
      <protection/>
    </xf>
    <xf numFmtId="164" fontId="9" fillId="0" borderId="35" xfId="54" applyNumberFormat="1" applyFont="1" applyFill="1" applyBorder="1" applyAlignment="1">
      <alignment horizontal="left" vertical="center" wrapText="1" indent="1"/>
      <protection/>
    </xf>
    <xf numFmtId="164" fontId="8" fillId="0" borderId="10" xfId="54" applyNumberFormat="1" applyFont="1" applyFill="1" applyBorder="1" applyAlignment="1">
      <alignment horizontal="center" vertical="center" wrapText="1"/>
      <protection/>
    </xf>
    <xf numFmtId="164" fontId="8" fillId="0" borderId="25" xfId="54" applyNumberFormat="1" applyFont="1" applyFill="1" applyBorder="1" applyAlignment="1">
      <alignment horizontal="center" vertical="center" wrapText="1"/>
      <protection/>
    </xf>
    <xf numFmtId="164" fontId="8" fillId="0" borderId="35" xfId="54" applyNumberFormat="1" applyFont="1" applyFill="1" applyBorder="1" applyAlignment="1">
      <alignment horizontal="center" vertical="center" wrapText="1"/>
      <protection/>
    </xf>
    <xf numFmtId="164" fontId="8" fillId="0" borderId="36" xfId="54" applyNumberFormat="1" applyFont="1" applyFill="1" applyBorder="1" applyAlignment="1">
      <alignment horizontal="center" vertical="center" wrapText="1"/>
      <protection/>
    </xf>
    <xf numFmtId="164" fontId="8" fillId="0" borderId="37" xfId="54" applyNumberFormat="1" applyFont="1" applyFill="1" applyBorder="1" applyAlignment="1" applyProtection="1">
      <alignment horizontal="right" vertical="center" wrapText="1"/>
      <protection/>
    </xf>
    <xf numFmtId="164" fontId="8" fillId="0" borderId="38" xfId="54" applyNumberFormat="1" applyFont="1" applyFill="1" applyBorder="1" applyAlignment="1" applyProtection="1">
      <alignment horizontal="right" vertical="center" wrapText="1"/>
      <protection/>
    </xf>
    <xf numFmtId="164" fontId="7" fillId="0" borderId="29" xfId="54" applyNumberFormat="1" applyFont="1" applyFill="1" applyBorder="1" applyAlignment="1" applyProtection="1">
      <alignment vertical="center" wrapText="1"/>
      <protection locked="0"/>
    </xf>
    <xf numFmtId="164" fontId="7" fillId="0" borderId="15" xfId="54" applyNumberFormat="1" applyFont="1" applyFill="1" applyBorder="1" applyAlignment="1" applyProtection="1">
      <alignment vertical="center" wrapText="1"/>
      <protection locked="0"/>
    </xf>
    <xf numFmtId="164" fontId="7" fillId="0" borderId="16" xfId="54" applyNumberFormat="1" applyFont="1" applyFill="1" applyBorder="1" applyAlignment="1" applyProtection="1">
      <alignment vertical="center" wrapText="1"/>
      <protection locked="0"/>
    </xf>
    <xf numFmtId="164" fontId="7" fillId="0" borderId="39" xfId="54" applyNumberFormat="1" applyFont="1" applyFill="1" applyBorder="1" applyAlignment="1" applyProtection="1">
      <alignment vertical="center" wrapText="1"/>
      <protection locked="0"/>
    </xf>
    <xf numFmtId="164" fontId="7" fillId="0" borderId="40" xfId="54" applyNumberFormat="1" applyFont="1" applyFill="1" applyBorder="1" applyAlignment="1" applyProtection="1">
      <alignment vertical="center" wrapText="1"/>
      <protection locked="0"/>
    </xf>
    <xf numFmtId="164" fontId="7" fillId="0" borderId="41" xfId="54" applyNumberFormat="1" applyFont="1" applyFill="1" applyBorder="1" applyAlignment="1" applyProtection="1">
      <alignment vertical="center" wrapText="1"/>
      <protection locked="0"/>
    </xf>
    <xf numFmtId="164" fontId="7" fillId="0" borderId="42" xfId="54" applyNumberFormat="1" applyFont="1" applyFill="1" applyBorder="1" applyAlignment="1" applyProtection="1">
      <alignment vertical="center" wrapText="1"/>
      <protection locked="0"/>
    </xf>
    <xf numFmtId="164" fontId="7" fillId="0" borderId="43" xfId="54" applyNumberFormat="1" applyFont="1" applyFill="1" applyBorder="1" applyAlignment="1" applyProtection="1">
      <alignment vertical="center" wrapText="1"/>
      <protection locked="0"/>
    </xf>
    <xf numFmtId="164" fontId="7" fillId="0" borderId="44" xfId="54" applyNumberFormat="1" applyFont="1" applyFill="1" applyBorder="1" applyAlignment="1" applyProtection="1">
      <alignment vertical="center" wrapText="1"/>
      <protection locked="0"/>
    </xf>
    <xf numFmtId="164" fontId="7" fillId="0" borderId="45" xfId="54" applyNumberFormat="1" applyFont="1" applyFill="1" applyBorder="1" applyAlignment="1" applyProtection="1">
      <alignment vertical="center" wrapText="1"/>
      <protection locked="0"/>
    </xf>
    <xf numFmtId="164" fontId="7" fillId="0" borderId="30" xfId="54" applyNumberFormat="1" applyFont="1" applyFill="1" applyBorder="1" applyAlignment="1" applyProtection="1">
      <alignment vertical="center" wrapText="1"/>
      <protection locked="0"/>
    </xf>
    <xf numFmtId="164" fontId="7" fillId="0" borderId="32" xfId="54" applyNumberFormat="1" applyFont="1" applyFill="1" applyBorder="1" applyAlignment="1" applyProtection="1">
      <alignment vertical="center" wrapText="1"/>
      <protection locked="0"/>
    </xf>
    <xf numFmtId="164" fontId="7" fillId="0" borderId="46" xfId="54" applyNumberFormat="1" applyFont="1" applyFill="1" applyBorder="1" applyAlignment="1" applyProtection="1">
      <alignment vertical="center" wrapText="1"/>
      <protection locked="0"/>
    </xf>
    <xf numFmtId="164" fontId="8" fillId="0" borderId="11" xfId="54" applyNumberFormat="1" applyFont="1" applyFill="1" applyBorder="1" applyAlignment="1">
      <alignment vertical="center" wrapText="1"/>
      <protection/>
    </xf>
    <xf numFmtId="164" fontId="7" fillId="0" borderId="13" xfId="56" applyNumberFormat="1" applyFont="1" applyFill="1" applyBorder="1" applyAlignment="1" applyProtection="1">
      <alignment vertical="center" wrapText="1"/>
      <protection locked="0"/>
    </xf>
    <xf numFmtId="164" fontId="7" fillId="0" borderId="29" xfId="56" applyNumberFormat="1" applyFont="1" applyFill="1" applyBorder="1" applyAlignment="1" applyProtection="1">
      <alignment vertical="center" wrapText="1"/>
      <protection locked="0"/>
    </xf>
    <xf numFmtId="164" fontId="7" fillId="0" borderId="15" xfId="56" applyNumberFormat="1" applyFont="1" applyFill="1" applyBorder="1" applyAlignment="1" applyProtection="1">
      <alignment vertical="center" wrapText="1"/>
      <protection locked="0"/>
    </xf>
    <xf numFmtId="164" fontId="7" fillId="0" borderId="16" xfId="56" applyNumberFormat="1" applyFont="1" applyFill="1" applyBorder="1" applyAlignment="1" applyProtection="1">
      <alignment vertical="center" wrapText="1"/>
      <protection locked="0"/>
    </xf>
    <xf numFmtId="164" fontId="7" fillId="0" borderId="39" xfId="56" applyNumberFormat="1" applyFont="1" applyFill="1" applyBorder="1" applyAlignment="1" applyProtection="1">
      <alignment vertical="center" wrapText="1"/>
      <protection locked="0"/>
    </xf>
    <xf numFmtId="164" fontId="7" fillId="0" borderId="40" xfId="56" applyNumberFormat="1" applyFont="1" applyFill="1" applyBorder="1" applyAlignment="1" applyProtection="1">
      <alignment vertical="center" wrapText="1"/>
      <protection locked="0"/>
    </xf>
    <xf numFmtId="164" fontId="7" fillId="0" borderId="41" xfId="56" applyNumberFormat="1" applyFont="1" applyFill="1" applyBorder="1" applyAlignment="1" applyProtection="1">
      <alignment vertical="center" wrapText="1"/>
      <protection locked="0"/>
    </xf>
    <xf numFmtId="164" fontId="7" fillId="0" borderId="42" xfId="56" applyNumberFormat="1" applyFont="1" applyFill="1" applyBorder="1" applyAlignment="1" applyProtection="1">
      <alignment vertical="center" wrapText="1"/>
      <protection locked="0"/>
    </xf>
    <xf numFmtId="164" fontId="7" fillId="0" borderId="17" xfId="56" applyNumberFormat="1" applyFont="1" applyFill="1" applyBorder="1" applyAlignment="1" applyProtection="1">
      <alignment vertical="center" wrapText="1"/>
      <protection locked="0"/>
    </xf>
    <xf numFmtId="164" fontId="7" fillId="0" borderId="23" xfId="56" applyNumberFormat="1" applyFont="1" applyFill="1" applyBorder="1" applyAlignment="1" applyProtection="1">
      <alignment vertical="center" wrapText="1"/>
      <protection locked="0"/>
    </xf>
    <xf numFmtId="164" fontId="7" fillId="0" borderId="43" xfId="56" applyNumberFormat="1" applyFont="1" applyFill="1" applyBorder="1" applyAlignment="1" applyProtection="1">
      <alignment vertical="center" wrapText="1"/>
      <protection locked="0"/>
    </xf>
    <xf numFmtId="164" fontId="7" fillId="0" borderId="44" xfId="56" applyNumberFormat="1" applyFont="1" applyFill="1" applyBorder="1" applyAlignment="1" applyProtection="1">
      <alignment vertical="center" wrapText="1"/>
      <protection locked="0"/>
    </xf>
    <xf numFmtId="164" fontId="7" fillId="0" borderId="45" xfId="56" applyNumberFormat="1" applyFont="1" applyFill="1" applyBorder="1" applyAlignment="1" applyProtection="1">
      <alignment vertical="center" wrapText="1"/>
      <protection locked="0"/>
    </xf>
    <xf numFmtId="164" fontId="7" fillId="0" borderId="30" xfId="56" applyNumberFormat="1" applyFont="1" applyFill="1" applyBorder="1" applyAlignment="1" applyProtection="1">
      <alignment vertical="center" wrapText="1"/>
      <protection locked="0"/>
    </xf>
    <xf numFmtId="164" fontId="7" fillId="0" borderId="32" xfId="56" applyNumberFormat="1" applyFont="1" applyFill="1" applyBorder="1" applyAlignment="1" applyProtection="1">
      <alignment vertical="center" wrapText="1"/>
      <protection locked="0"/>
    </xf>
    <xf numFmtId="164" fontId="7" fillId="0" borderId="46" xfId="56" applyNumberFormat="1" applyFont="1" applyFill="1" applyBorder="1" applyAlignment="1" applyProtection="1">
      <alignment vertical="center" wrapText="1"/>
      <protection locked="0"/>
    </xf>
    <xf numFmtId="164" fontId="8" fillId="0" borderId="47" xfId="56" applyNumberFormat="1" applyFont="1" applyFill="1" applyBorder="1" applyAlignment="1">
      <alignment vertical="center" wrapText="1"/>
      <protection/>
    </xf>
    <xf numFmtId="164" fontId="8" fillId="0" borderId="11" xfId="56" applyNumberFormat="1" applyFont="1" applyFill="1" applyBorder="1" applyAlignment="1">
      <alignment vertical="center" wrapText="1"/>
      <protection/>
    </xf>
    <xf numFmtId="164" fontId="7" fillId="0" borderId="13" xfId="56" applyNumberFormat="1" applyFont="1" applyFill="1" applyBorder="1" applyAlignment="1">
      <alignment vertical="center" wrapText="1"/>
      <protection/>
    </xf>
    <xf numFmtId="164" fontId="7" fillId="0" borderId="29" xfId="56" applyNumberFormat="1" applyFont="1" applyFill="1" applyBorder="1" applyAlignment="1">
      <alignment vertical="center" wrapText="1"/>
      <protection/>
    </xf>
    <xf numFmtId="164" fontId="7" fillId="0" borderId="15" xfId="56" applyNumberFormat="1" applyFont="1" applyFill="1" applyBorder="1" applyAlignment="1">
      <alignment vertical="center" wrapText="1"/>
      <protection/>
    </xf>
    <xf numFmtId="164" fontId="7" fillId="0" borderId="16" xfId="56" applyNumberFormat="1" applyFont="1" applyFill="1" applyBorder="1" applyAlignment="1">
      <alignment vertical="center" wrapText="1"/>
      <protection/>
    </xf>
    <xf numFmtId="164" fontId="7" fillId="0" borderId="39" xfId="56" applyNumberFormat="1" applyFont="1" applyFill="1" applyBorder="1" applyAlignment="1">
      <alignment vertical="center" wrapText="1"/>
      <protection/>
    </xf>
    <xf numFmtId="164" fontId="7" fillId="0" borderId="28" xfId="56" applyNumberFormat="1" applyFont="1" applyFill="1" applyBorder="1" applyAlignment="1">
      <alignment vertical="center" wrapText="1"/>
      <protection/>
    </xf>
    <xf numFmtId="164" fontId="7" fillId="0" borderId="48" xfId="56" applyNumberFormat="1" applyFont="1" applyFill="1" applyBorder="1" applyAlignment="1">
      <alignment vertical="center" wrapText="1"/>
      <protection/>
    </xf>
    <xf numFmtId="164" fontId="7" fillId="0" borderId="21" xfId="56" applyNumberFormat="1" applyFont="1" applyFill="1" applyBorder="1" applyAlignment="1">
      <alignment vertical="center" wrapText="1"/>
      <protection/>
    </xf>
    <xf numFmtId="164" fontId="7" fillId="0" borderId="45" xfId="56" applyNumberFormat="1" applyFont="1" applyFill="1" applyBorder="1" applyAlignment="1">
      <alignment vertical="center" wrapText="1"/>
      <protection/>
    </xf>
    <xf numFmtId="164" fontId="7" fillId="0" borderId="30" xfId="56" applyNumberFormat="1" applyFont="1" applyFill="1" applyBorder="1" applyAlignment="1">
      <alignment vertical="center" wrapText="1"/>
      <protection/>
    </xf>
    <xf numFmtId="164" fontId="7" fillId="0" borderId="32" xfId="56" applyNumberFormat="1" applyFont="1" applyFill="1" applyBorder="1" applyAlignment="1">
      <alignment vertical="center" wrapText="1"/>
      <protection/>
    </xf>
    <xf numFmtId="164" fontId="7" fillId="0" borderId="46" xfId="56" applyNumberFormat="1" applyFont="1" applyFill="1" applyBorder="1" applyAlignment="1">
      <alignment vertical="center" wrapText="1"/>
      <protection/>
    </xf>
    <xf numFmtId="164" fontId="7" fillId="0" borderId="49" xfId="56" applyNumberFormat="1" applyFont="1" applyFill="1" applyBorder="1" applyAlignment="1">
      <alignment vertical="center" wrapText="1"/>
      <protection/>
    </xf>
    <xf numFmtId="164" fontId="8" fillId="0" borderId="34" xfId="54" applyNumberFormat="1" applyFont="1" applyFill="1" applyBorder="1" applyAlignment="1">
      <alignment vertical="center" wrapText="1"/>
      <protection/>
    </xf>
    <xf numFmtId="164" fontId="8" fillId="0" borderId="47" xfId="54" applyNumberFormat="1" applyFont="1" applyFill="1" applyBorder="1" applyAlignment="1">
      <alignment vertical="center" wrapText="1"/>
      <protection/>
    </xf>
    <xf numFmtId="164" fontId="8" fillId="0" borderId="34" xfId="54" applyNumberFormat="1" applyFont="1" applyFill="1" applyBorder="1" applyAlignment="1">
      <alignment horizontal="center" vertical="center" wrapText="1"/>
      <protection/>
    </xf>
    <xf numFmtId="164" fontId="8" fillId="0" borderId="50" xfId="54" applyNumberFormat="1" applyFont="1" applyFill="1" applyBorder="1" applyAlignment="1">
      <alignment horizontal="center" vertical="center" wrapText="1"/>
      <protection/>
    </xf>
    <xf numFmtId="164" fontId="8" fillId="0" borderId="51" xfId="54" applyNumberFormat="1" applyFont="1" applyFill="1" applyBorder="1" applyAlignment="1" applyProtection="1">
      <alignment horizontal="right" vertical="center" wrapText="1"/>
      <protection/>
    </xf>
    <xf numFmtId="164" fontId="7" fillId="0" borderId="52" xfId="54" applyNumberFormat="1" applyFont="1" applyFill="1" applyBorder="1" applyAlignment="1" applyProtection="1">
      <alignment vertical="center" wrapText="1"/>
      <protection locked="0"/>
    </xf>
    <xf numFmtId="164" fontId="7" fillId="0" borderId="52" xfId="56" applyNumberFormat="1" applyFont="1" applyFill="1" applyBorder="1" applyAlignment="1" applyProtection="1">
      <alignment vertical="center" wrapText="1"/>
      <protection locked="0"/>
    </xf>
    <xf numFmtId="164" fontId="7" fillId="0" borderId="22" xfId="56" applyNumberFormat="1" applyFont="1" applyFill="1" applyBorder="1" applyAlignment="1" applyProtection="1">
      <alignment vertical="center" wrapText="1"/>
      <protection locked="0"/>
    </xf>
    <xf numFmtId="164" fontId="7" fillId="0" borderId="53" xfId="56" applyNumberFormat="1" applyFont="1" applyFill="1" applyBorder="1" applyAlignment="1">
      <alignment vertical="center" wrapText="1"/>
      <protection/>
    </xf>
    <xf numFmtId="164" fontId="7" fillId="0" borderId="54" xfId="56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3" fillId="0" borderId="38" xfId="0" applyFont="1" applyFill="1" applyBorder="1" applyAlignment="1" applyProtection="1">
      <alignment horizontal="right" vertical="center"/>
      <protection/>
    </xf>
    <xf numFmtId="0" fontId="13" fillId="33" borderId="11" xfId="0" applyFont="1" applyFill="1" applyBorder="1" applyAlignment="1">
      <alignment horizontal="center" vertical="center" wrapText="1"/>
    </xf>
    <xf numFmtId="165" fontId="13" fillId="33" borderId="55" xfId="0" applyNumberFormat="1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vertical="center"/>
    </xf>
    <xf numFmtId="0" fontId="13" fillId="0" borderId="38" xfId="0" applyFont="1" applyBorder="1" applyAlignment="1">
      <alignment vertical="center" wrapText="1"/>
    </xf>
    <xf numFmtId="164" fontId="13" fillId="0" borderId="55" xfId="58" applyNumberFormat="1" applyFont="1" applyFill="1" applyBorder="1" applyAlignment="1" applyProtection="1">
      <alignment horizontal="right" vertical="center" wrapText="1"/>
      <protection/>
    </xf>
    <xf numFmtId="3" fontId="13" fillId="0" borderId="11" xfId="58" applyNumberFormat="1" applyFont="1" applyFill="1" applyBorder="1" applyAlignment="1" applyProtection="1">
      <alignment horizontal="right" vertical="center" wrapTex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/>
      <protection/>
    </xf>
    <xf numFmtId="49" fontId="13" fillId="0" borderId="56" xfId="0" applyNumberFormat="1" applyFont="1" applyBorder="1" applyAlignment="1">
      <alignment horizontal="right" vertical="center"/>
    </xf>
    <xf numFmtId="0" fontId="11" fillId="0" borderId="57" xfId="0" applyFont="1" applyBorder="1" applyAlignment="1">
      <alignment vertical="center" wrapText="1"/>
    </xf>
    <xf numFmtId="164" fontId="13" fillId="0" borderId="57" xfId="58" applyNumberFormat="1" applyFont="1" applyFill="1" applyBorder="1" applyAlignment="1" applyProtection="1">
      <alignment horizontal="right" vertical="center" wrapText="1"/>
      <protection/>
    </xf>
    <xf numFmtId="3" fontId="13" fillId="0" borderId="48" xfId="0" applyNumberFormat="1" applyFont="1" applyBorder="1" applyAlignment="1">
      <alignment horizontal="right" vertical="center"/>
    </xf>
    <xf numFmtId="3" fontId="13" fillId="0" borderId="58" xfId="58" applyNumberFormat="1" applyFont="1" applyFill="1" applyBorder="1">
      <alignment/>
      <protection/>
    </xf>
    <xf numFmtId="164" fontId="13" fillId="0" borderId="48" xfId="58" applyNumberFormat="1" applyFont="1" applyFill="1" applyBorder="1" applyAlignment="1" applyProtection="1">
      <alignment horizontal="right" vertical="center" wrapText="1"/>
      <protection locked="0"/>
    </xf>
    <xf numFmtId="0" fontId="13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164" fontId="13" fillId="0" borderId="60" xfId="58" applyNumberFormat="1" applyFont="1" applyFill="1" applyBorder="1" applyAlignment="1" applyProtection="1">
      <alignment horizontal="right" vertical="center" wrapText="1"/>
      <protection/>
    </xf>
    <xf numFmtId="164" fontId="13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58" applyNumberFormat="1" applyFont="1" applyFill="1" applyBorder="1" applyAlignment="1" applyProtection="1">
      <alignment horizontal="right" vertical="center" wrapTex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/>
      <protection locked="0"/>
    </xf>
    <xf numFmtId="49" fontId="11" fillId="0" borderId="59" xfId="0" applyNumberFormat="1" applyFont="1" applyBorder="1" applyAlignment="1">
      <alignment horizontal="right" vertical="center"/>
    </xf>
    <xf numFmtId="0" fontId="11" fillId="0" borderId="44" xfId="0" applyFont="1" applyBorder="1" applyAlignment="1">
      <alignment vertical="center" wrapText="1"/>
    </xf>
    <xf numFmtId="3" fontId="11" fillId="0" borderId="56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3" fontId="11" fillId="0" borderId="62" xfId="58" applyNumberFormat="1" applyFont="1" applyFill="1" applyBorder="1" applyAlignment="1">
      <alignment vertical="center"/>
      <protection/>
    </xf>
    <xf numFmtId="164" fontId="11" fillId="0" borderId="4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63" xfId="0" applyNumberFormat="1" applyFont="1" applyBorder="1" applyAlignment="1">
      <alignment horizontal="right" vertical="center"/>
    </xf>
    <xf numFmtId="164" fontId="13" fillId="0" borderId="59" xfId="58" applyNumberFormat="1" applyFont="1" applyFill="1" applyBorder="1" applyAlignment="1" applyProtection="1">
      <alignment horizontal="right" vertical="center" wrapText="1"/>
      <protection/>
    </xf>
    <xf numFmtId="164" fontId="13" fillId="0" borderId="44" xfId="58" applyNumberFormat="1" applyFont="1" applyFill="1" applyBorder="1" applyAlignment="1" applyProtection="1">
      <alignment horizontal="right" vertical="center" wrapText="1"/>
      <protection/>
    </xf>
    <xf numFmtId="164" fontId="13" fillId="0" borderId="61" xfId="58" applyNumberFormat="1" applyFont="1" applyFill="1" applyBorder="1" applyAlignment="1" applyProtection="1">
      <alignment horizontal="right" vertical="center" wrapText="1"/>
      <protection/>
    </xf>
    <xf numFmtId="0" fontId="11" fillId="0" borderId="44" xfId="0" applyFont="1" applyBorder="1" applyAlignment="1">
      <alignment horizontal="left" vertical="center" wrapText="1"/>
    </xf>
    <xf numFmtId="3" fontId="11" fillId="0" borderId="62" xfId="58" applyNumberFormat="1" applyFont="1" applyFill="1" applyBorder="1">
      <alignment/>
      <protection/>
    </xf>
    <xf numFmtId="164" fontId="11" fillId="0" borderId="64" xfId="58" applyNumberFormat="1" applyFont="1" applyFill="1" applyBorder="1" applyAlignment="1" applyProtection="1">
      <alignment horizontal="right" vertical="center" wrapText="1"/>
      <protection locked="0"/>
    </xf>
    <xf numFmtId="164" fontId="11" fillId="0" borderId="44" xfId="58" applyNumberFormat="1" applyFont="1" applyFill="1" applyBorder="1" applyAlignment="1" applyProtection="1">
      <alignment horizontal="right" vertical="center" wrapText="1"/>
      <protection locked="0"/>
    </xf>
    <xf numFmtId="164" fontId="11" fillId="0" borderId="62" xfId="58" applyNumberFormat="1" applyFont="1" applyFill="1" applyBorder="1" applyAlignment="1" applyProtection="1">
      <alignment horizontal="right" vertical="center" wrapText="1"/>
      <protection locked="0"/>
    </xf>
    <xf numFmtId="164" fontId="11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1" fillId="0" borderId="59" xfId="0" applyFont="1" applyBorder="1" applyAlignment="1">
      <alignment vertical="center" wrapText="1"/>
    </xf>
    <xf numFmtId="3" fontId="11" fillId="0" borderId="64" xfId="0" applyNumberFormat="1" applyFont="1" applyBorder="1" applyAlignment="1">
      <alignment horizontal="right" vertical="center"/>
    </xf>
    <xf numFmtId="3" fontId="11" fillId="0" borderId="60" xfId="0" applyNumberFormat="1" applyFont="1" applyBorder="1" applyAlignment="1">
      <alignment horizontal="right" vertical="center"/>
    </xf>
    <xf numFmtId="0" fontId="11" fillId="0" borderId="61" xfId="0" applyFont="1" applyBorder="1" applyAlignment="1">
      <alignment vertical="center" wrapText="1"/>
    </xf>
    <xf numFmtId="49" fontId="11" fillId="0" borderId="63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164" fontId="11" fillId="0" borderId="63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49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164" fontId="11" fillId="0" borderId="49" xfId="58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Border="1" applyAlignment="1">
      <alignment horizontal="right" vertical="center"/>
    </xf>
    <xf numFmtId="0" fontId="13" fillId="0" borderId="66" xfId="0" applyFont="1" applyBorder="1" applyAlignment="1">
      <alignment vertical="center" wrapText="1"/>
    </xf>
    <xf numFmtId="164" fontId="13" fillId="0" borderId="66" xfId="58" applyNumberFormat="1" applyFont="1" applyFill="1" applyBorder="1" applyAlignment="1" applyProtection="1">
      <alignment horizontal="right" vertical="center" wrapText="1"/>
      <protection/>
    </xf>
    <xf numFmtId="49" fontId="11" fillId="0" borderId="56" xfId="0" applyNumberFormat="1" applyFont="1" applyBorder="1" applyAlignment="1">
      <alignment horizontal="right" vertical="center"/>
    </xf>
    <xf numFmtId="0" fontId="16" fillId="0" borderId="61" xfId="0" applyFont="1" applyBorder="1" applyAlignment="1">
      <alignment horizontal="left" vertical="center" wrapText="1"/>
    </xf>
    <xf numFmtId="164" fontId="11" fillId="0" borderId="56" xfId="58" applyNumberFormat="1" applyFont="1" applyFill="1" applyBorder="1" applyAlignment="1" applyProtection="1">
      <alignment horizontal="right" vertical="center" wrapText="1"/>
      <protection locked="0"/>
    </xf>
    <xf numFmtId="164" fontId="11" fillId="0" borderId="52" xfId="58" applyNumberFormat="1" applyFont="1" applyFill="1" applyBorder="1" applyAlignment="1" applyProtection="1">
      <alignment horizontal="right" vertical="center" wrapText="1"/>
      <protection locked="0"/>
    </xf>
    <xf numFmtId="164" fontId="11" fillId="0" borderId="61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52" xfId="0" applyNumberFormat="1" applyFont="1" applyBorder="1" applyAlignment="1">
      <alignment horizontal="right" vertical="center"/>
    </xf>
    <xf numFmtId="3" fontId="11" fillId="0" borderId="61" xfId="58" applyNumberFormat="1" applyFont="1" applyFill="1" applyBorder="1">
      <alignment/>
      <protection/>
    </xf>
    <xf numFmtId="3" fontId="11" fillId="0" borderId="61" xfId="58" applyNumberFormat="1" applyFont="1" applyFill="1" applyBorder="1" applyAlignment="1">
      <alignment vertical="center"/>
      <protection/>
    </xf>
    <xf numFmtId="3" fontId="11" fillId="0" borderId="22" xfId="0" applyNumberFormat="1" applyFont="1" applyBorder="1" applyAlignment="1">
      <alignment horizontal="right" vertical="center"/>
    </xf>
    <xf numFmtId="0" fontId="11" fillId="0" borderId="62" xfId="0" applyFont="1" applyBorder="1" applyAlignment="1">
      <alignment horizontal="left" vertical="center" wrapText="1"/>
    </xf>
    <xf numFmtId="0" fontId="17" fillId="0" borderId="41" xfId="0" applyFont="1" applyBorder="1" applyAlignment="1">
      <alignment vertical="center" wrapText="1"/>
    </xf>
    <xf numFmtId="0" fontId="16" fillId="0" borderId="62" xfId="0" applyFont="1" applyBorder="1" applyAlignment="1">
      <alignment horizontal="left" vertical="center" wrapText="1"/>
    </xf>
    <xf numFmtId="3" fontId="11" fillId="0" borderId="22" xfId="0" applyNumberFormat="1" applyFont="1" applyBorder="1" applyAlignment="1">
      <alignment vertical="center"/>
    </xf>
    <xf numFmtId="3" fontId="11" fillId="0" borderId="44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horizontal="right" vertical="center"/>
    </xf>
    <xf numFmtId="0" fontId="11" fillId="0" borderId="62" xfId="0" applyFont="1" applyBorder="1" applyAlignment="1">
      <alignment vertical="center" wrapText="1"/>
    </xf>
    <xf numFmtId="3" fontId="11" fillId="0" borderId="51" xfId="0" applyNumberFormat="1" applyFont="1" applyBorder="1" applyAlignment="1">
      <alignment horizontal="right" vertical="center"/>
    </xf>
    <xf numFmtId="164" fontId="18" fillId="0" borderId="56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40" xfId="0" applyNumberFormat="1" applyFont="1" applyBorder="1" applyAlignment="1">
      <alignment vertical="center"/>
    </xf>
    <xf numFmtId="3" fontId="18" fillId="0" borderId="61" xfId="0" applyNumberFormat="1" applyFont="1" applyBorder="1" applyAlignment="1">
      <alignment vertical="center"/>
    </xf>
    <xf numFmtId="164" fontId="19" fillId="0" borderId="40" xfId="58" applyNumberFormat="1" applyFont="1" applyFill="1" applyBorder="1" applyAlignment="1" applyProtection="1">
      <alignment horizontal="right" vertical="center" wrapText="1"/>
      <protection/>
    </xf>
    <xf numFmtId="3" fontId="18" fillId="0" borderId="22" xfId="0" applyNumberFormat="1" applyFont="1" applyBorder="1" applyAlignment="1">
      <alignment vertical="center"/>
    </xf>
    <xf numFmtId="3" fontId="18" fillId="0" borderId="62" xfId="58" applyNumberFormat="1" applyFont="1" applyFill="1" applyBorder="1">
      <alignment/>
      <protection/>
    </xf>
    <xf numFmtId="164" fontId="18" fillId="0" borderId="44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67" xfId="0" applyNumberFormat="1" applyFont="1" applyBorder="1" applyAlignment="1">
      <alignment vertical="center"/>
    </xf>
    <xf numFmtId="3" fontId="18" fillId="0" borderId="68" xfId="0" applyNumberFormat="1" applyFont="1" applyBorder="1" applyAlignment="1">
      <alignment vertical="center"/>
    </xf>
    <xf numFmtId="0" fontId="11" fillId="0" borderId="65" xfId="0" applyFont="1" applyBorder="1" applyAlignment="1">
      <alignment horizontal="left" vertical="center" wrapText="1"/>
    </xf>
    <xf numFmtId="164" fontId="18" fillId="0" borderId="60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4" xfId="0" applyNumberFormat="1" applyFont="1" applyBorder="1" applyAlignment="1">
      <alignment vertical="center"/>
    </xf>
    <xf numFmtId="3" fontId="18" fillId="0" borderId="65" xfId="58" applyNumberFormat="1" applyFont="1" applyFill="1" applyBorder="1">
      <alignment/>
      <protection/>
    </xf>
    <xf numFmtId="164" fontId="18" fillId="0" borderId="49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69" xfId="0" applyNumberFormat="1" applyFont="1" applyBorder="1" applyAlignment="1">
      <alignment vertical="center"/>
    </xf>
    <xf numFmtId="164" fontId="20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0" fillId="0" borderId="25" xfId="0" applyNumberFormat="1" applyFont="1" applyBorder="1" applyAlignment="1">
      <alignment horizontal="right" vertical="center"/>
    </xf>
    <xf numFmtId="3" fontId="20" fillId="0" borderId="66" xfId="0" applyNumberFormat="1" applyFont="1" applyBorder="1" applyAlignment="1">
      <alignment horizontal="right" vertical="center"/>
    </xf>
    <xf numFmtId="164" fontId="20" fillId="0" borderId="11" xfId="58" applyNumberFormat="1" applyFont="1" applyFill="1" applyBorder="1" applyAlignment="1" applyProtection="1">
      <alignment horizontal="right" vertical="center" wrapText="1"/>
      <protection locked="0"/>
    </xf>
    <xf numFmtId="3" fontId="20" fillId="0" borderId="69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3" fillId="0" borderId="25" xfId="0" applyFont="1" applyBorder="1" applyAlignment="1">
      <alignment vertical="center" wrapText="1"/>
    </xf>
    <xf numFmtId="164" fontId="20" fillId="0" borderId="55" xfId="58" applyNumberFormat="1" applyFont="1" applyFill="1" applyBorder="1" applyAlignment="1" applyProtection="1">
      <alignment horizontal="right" vertical="center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25" xfId="58" applyNumberFormat="1" applyFont="1" applyFill="1" applyBorder="1" applyAlignment="1" applyProtection="1">
      <alignment horizontal="right" vertical="center" wrapText="1"/>
      <protection/>
    </xf>
    <xf numFmtId="164" fontId="20" fillId="0" borderId="11" xfId="58" applyNumberFormat="1" applyFont="1" applyFill="1" applyBorder="1" applyAlignment="1" applyProtection="1">
      <alignment horizontal="right" vertical="center" wrapText="1"/>
      <protection/>
    </xf>
    <xf numFmtId="0" fontId="11" fillId="0" borderId="40" xfId="0" applyFont="1" applyBorder="1" applyAlignment="1">
      <alignment horizontal="left" vertical="center" wrapText="1"/>
    </xf>
    <xf numFmtId="3" fontId="18" fillId="0" borderId="61" xfId="58" applyNumberFormat="1" applyFont="1" applyFill="1" applyBorder="1">
      <alignment/>
      <protection/>
    </xf>
    <xf numFmtId="164" fontId="18" fillId="0" borderId="40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18" xfId="0" applyNumberFormat="1" applyFont="1" applyBorder="1" applyAlignment="1">
      <alignment vertical="center"/>
    </xf>
    <xf numFmtId="3" fontId="18" fillId="0" borderId="44" xfId="0" applyNumberFormat="1" applyFont="1" applyBorder="1" applyAlignment="1">
      <alignment vertical="center"/>
    </xf>
    <xf numFmtId="164" fontId="18" fillId="0" borderId="64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23" xfId="0" applyNumberFormat="1" applyFont="1" applyBorder="1" applyAlignment="1">
      <alignment vertical="center"/>
    </xf>
    <xf numFmtId="0" fontId="11" fillId="0" borderId="70" xfId="0" applyFont="1" applyBorder="1" applyAlignment="1">
      <alignment horizontal="left" vertical="center" wrapText="1"/>
    </xf>
    <xf numFmtId="164" fontId="18" fillId="0" borderId="71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70" xfId="0" applyNumberFormat="1" applyFont="1" applyBorder="1" applyAlignment="1">
      <alignment vertical="center"/>
    </xf>
    <xf numFmtId="3" fontId="18" fillId="0" borderId="72" xfId="58" applyNumberFormat="1" applyFont="1" applyFill="1" applyBorder="1">
      <alignment/>
      <protection/>
    </xf>
    <xf numFmtId="164" fontId="18" fillId="0" borderId="70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32" xfId="0" applyNumberFormat="1" applyFont="1" applyBorder="1" applyAlignment="1">
      <alignment vertical="center"/>
    </xf>
    <xf numFmtId="164" fontId="20" fillId="0" borderId="66" xfId="58" applyNumberFormat="1" applyFont="1" applyFill="1" applyBorder="1" applyAlignment="1" applyProtection="1">
      <alignment horizontal="right" vertical="center" wrapText="1"/>
      <protection/>
    </xf>
    <xf numFmtId="0" fontId="16" fillId="0" borderId="48" xfId="0" applyFont="1" applyBorder="1" applyAlignment="1">
      <alignment horizontal="left" vertical="center" wrapText="1"/>
    </xf>
    <xf numFmtId="164" fontId="19" fillId="0" borderId="57" xfId="58" applyNumberFormat="1" applyFont="1" applyFill="1" applyBorder="1" applyAlignment="1" applyProtection="1">
      <alignment horizontal="right" vertical="center" wrapText="1"/>
      <protection/>
    </xf>
    <xf numFmtId="164" fontId="19" fillId="0" borderId="48" xfId="58" applyNumberFormat="1" applyFont="1" applyFill="1" applyBorder="1" applyAlignment="1" applyProtection="1">
      <alignment horizontal="right" vertical="center" wrapText="1"/>
      <protection/>
    </xf>
    <xf numFmtId="164" fontId="18" fillId="0" borderId="59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9" xfId="0" applyNumberFormat="1" applyFont="1" applyBorder="1" applyAlignment="1">
      <alignment vertical="center"/>
    </xf>
    <xf numFmtId="0" fontId="11" fillId="0" borderId="49" xfId="0" applyFont="1" applyBorder="1" applyAlignment="1">
      <alignment horizontal="left" vertical="center" wrapText="1"/>
    </xf>
    <xf numFmtId="3" fontId="18" fillId="0" borderId="49" xfId="0" applyNumberFormat="1" applyFont="1" applyBorder="1" applyAlignment="1">
      <alignment vertical="center"/>
    </xf>
    <xf numFmtId="3" fontId="18" fillId="0" borderId="62" xfId="58" applyNumberFormat="1" applyFont="1" applyFill="1" applyBorder="1" applyAlignment="1">
      <alignment vertical="center"/>
      <protection/>
    </xf>
    <xf numFmtId="3" fontId="18" fillId="0" borderId="63" xfId="0" applyNumberFormat="1" applyFont="1" applyBorder="1" applyAlignment="1">
      <alignment vertical="center"/>
    </xf>
    <xf numFmtId="0" fontId="16" fillId="0" borderId="44" xfId="0" applyFont="1" applyBorder="1" applyAlignment="1">
      <alignment horizontal="left" vertical="center" wrapText="1"/>
    </xf>
    <xf numFmtId="164" fontId="19" fillId="0" borderId="44" xfId="58" applyNumberFormat="1" applyFont="1" applyFill="1" applyBorder="1" applyAlignment="1" applyProtection="1">
      <alignment horizontal="right" vertical="center" wrapText="1"/>
      <protection/>
    </xf>
    <xf numFmtId="164" fontId="19" fillId="0" borderId="62" xfId="58" applyNumberFormat="1" applyFont="1" applyFill="1" applyBorder="1" applyAlignment="1" applyProtection="1">
      <alignment horizontal="right" vertical="center" wrapText="1"/>
      <protection/>
    </xf>
    <xf numFmtId="164" fontId="19" fillId="0" borderId="59" xfId="58" applyNumberFormat="1" applyFont="1" applyFill="1" applyBorder="1" applyAlignment="1" applyProtection="1">
      <alignment horizontal="right" vertical="center" wrapText="1"/>
      <protection/>
    </xf>
    <xf numFmtId="164" fontId="18" fillId="0" borderId="63" xfId="58" applyNumberFormat="1" applyFont="1" applyFill="1" applyBorder="1" applyAlignment="1" applyProtection="1">
      <alignment horizontal="right" vertical="center" wrapText="1"/>
      <protection locked="0"/>
    </xf>
    <xf numFmtId="164" fontId="19" fillId="0" borderId="57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48" xfId="0" applyNumberFormat="1" applyFont="1" applyBorder="1" applyAlignment="1">
      <alignment horizontal="right" vertical="center"/>
    </xf>
    <xf numFmtId="3" fontId="19" fillId="0" borderId="58" xfId="58" applyNumberFormat="1" applyFont="1" applyFill="1" applyBorder="1">
      <alignment/>
      <protection/>
    </xf>
    <xf numFmtId="164" fontId="19" fillId="0" borderId="48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7" xfId="0" applyNumberFormat="1" applyFont="1" applyBorder="1" applyAlignment="1">
      <alignment horizontal="right" vertical="center"/>
    </xf>
    <xf numFmtId="0" fontId="16" fillId="0" borderId="70" xfId="0" applyFont="1" applyBorder="1" applyAlignment="1">
      <alignment horizontal="left" vertical="center" wrapText="1"/>
    </xf>
    <xf numFmtId="164" fontId="19" fillId="0" borderId="73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70" xfId="0" applyNumberFormat="1" applyFont="1" applyBorder="1" applyAlignment="1">
      <alignment horizontal="right" vertical="center"/>
    </xf>
    <xf numFmtId="3" fontId="19" fillId="0" borderId="72" xfId="58" applyNumberFormat="1" applyFont="1" applyFill="1" applyBorder="1">
      <alignment/>
      <protection/>
    </xf>
    <xf numFmtId="164" fontId="19" fillId="0" borderId="51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71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vertical="center" wrapText="1"/>
    </xf>
    <xf numFmtId="3" fontId="18" fillId="0" borderId="55" xfId="58" applyNumberFormat="1" applyFont="1" applyFill="1" applyBorder="1">
      <alignment/>
      <protection/>
    </xf>
    <xf numFmtId="3" fontId="18" fillId="0" borderId="11" xfId="58" applyNumberFormat="1" applyFont="1" applyFill="1" applyBorder="1">
      <alignment/>
      <protection/>
    </xf>
    <xf numFmtId="3" fontId="18" fillId="0" borderId="66" xfId="58" applyNumberFormat="1" applyFont="1" applyFill="1" applyBorder="1">
      <alignment/>
      <protection/>
    </xf>
    <xf numFmtId="0" fontId="11" fillId="0" borderId="75" xfId="0" applyFont="1" applyBorder="1" applyAlignment="1">
      <alignment vertical="center" wrapText="1"/>
    </xf>
    <xf numFmtId="3" fontId="18" fillId="0" borderId="57" xfId="0" applyNumberFormat="1" applyFont="1" applyBorder="1" applyAlignment="1">
      <alignment vertical="center" wrapText="1"/>
    </xf>
    <xf numFmtId="3" fontId="18" fillId="0" borderId="75" xfId="0" applyNumberFormat="1" applyFont="1" applyBorder="1" applyAlignment="1">
      <alignment vertical="center"/>
    </xf>
    <xf numFmtId="3" fontId="18" fillId="0" borderId="58" xfId="58" applyNumberFormat="1" applyFont="1" applyFill="1" applyBorder="1">
      <alignment/>
      <protection/>
    </xf>
    <xf numFmtId="0" fontId="18" fillId="0" borderId="48" xfId="0" applyFont="1" applyBorder="1" applyAlignment="1">
      <alignment vertical="center" wrapText="1"/>
    </xf>
    <xf numFmtId="164" fontId="6" fillId="0" borderId="33" xfId="56" applyNumberFormat="1" applyFont="1" applyFill="1" applyBorder="1" applyAlignment="1">
      <alignment vertical="center" wrapText="1"/>
      <protection/>
    </xf>
    <xf numFmtId="3" fontId="18" fillId="0" borderId="71" xfId="0" applyNumberFormat="1" applyFont="1" applyBorder="1" applyAlignment="1">
      <alignment vertical="center" wrapText="1"/>
    </xf>
    <xf numFmtId="3" fontId="18" fillId="0" borderId="71" xfId="58" applyNumberFormat="1" applyFont="1" applyFill="1" applyBorder="1">
      <alignment/>
      <protection/>
    </xf>
    <xf numFmtId="0" fontId="13" fillId="0" borderId="25" xfId="0" applyFont="1" applyBorder="1" applyAlignment="1">
      <alignment horizontal="left" vertical="center" wrapText="1"/>
    </xf>
    <xf numFmtId="49" fontId="13" fillId="0" borderId="57" xfId="0" applyNumberFormat="1" applyFont="1" applyBorder="1" applyAlignment="1">
      <alignment horizontal="right" vertical="center"/>
    </xf>
    <xf numFmtId="3" fontId="18" fillId="0" borderId="57" xfId="0" applyNumberFormat="1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left" vertical="center" wrapText="1"/>
    </xf>
    <xf numFmtId="49" fontId="13" fillId="0" borderId="71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 wrapText="1"/>
    </xf>
    <xf numFmtId="3" fontId="18" fillId="0" borderId="71" xfId="0" applyNumberFormat="1" applyFont="1" applyBorder="1" applyAlignment="1">
      <alignment horizontal="right" vertical="center" wrapText="1"/>
    </xf>
    <xf numFmtId="3" fontId="18" fillId="0" borderId="76" xfId="58" applyNumberFormat="1" applyFont="1" applyFill="1" applyBorder="1">
      <alignment/>
      <protection/>
    </xf>
    <xf numFmtId="0" fontId="18" fillId="0" borderId="70" xfId="0" applyFont="1" applyBorder="1" applyAlignment="1">
      <alignment horizontal="right" vertical="center" wrapText="1"/>
    </xf>
    <xf numFmtId="49" fontId="13" fillId="34" borderId="73" xfId="0" applyNumberFormat="1" applyFont="1" applyFill="1" applyBorder="1" applyAlignment="1">
      <alignment horizontal="right" vertical="center"/>
    </xf>
    <xf numFmtId="0" fontId="13" fillId="34" borderId="11" xfId="0" applyFont="1" applyFill="1" applyBorder="1" applyAlignment="1">
      <alignment vertical="center" wrapText="1"/>
    </xf>
    <xf numFmtId="164" fontId="20" fillId="34" borderId="55" xfId="58" applyNumberFormat="1" applyFont="1" applyFill="1" applyBorder="1" applyAlignment="1" applyProtection="1">
      <alignment horizontal="right" vertical="center" wrapText="1"/>
      <protection/>
    </xf>
    <xf numFmtId="164" fontId="20" fillId="34" borderId="11" xfId="58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0" fontId="13" fillId="0" borderId="77" xfId="58" applyFont="1" applyFill="1" applyBorder="1" applyAlignment="1" applyProtection="1">
      <alignment vertical="center" wrapText="1"/>
      <protection/>
    </xf>
    <xf numFmtId="164" fontId="20" fillId="0" borderId="55" xfId="58" applyNumberFormat="1" applyFont="1" applyFill="1" applyBorder="1" applyAlignment="1" applyProtection="1">
      <alignment vertical="center" wrapText="1"/>
      <protection/>
    </xf>
    <xf numFmtId="3" fontId="20" fillId="0" borderId="55" xfId="58" applyNumberFormat="1" applyFont="1" applyFill="1" applyBorder="1" applyAlignment="1" applyProtection="1">
      <alignment horizontal="right" vertical="center" wrapText="1"/>
      <protection/>
    </xf>
    <xf numFmtId="49" fontId="11" fillId="0" borderId="13" xfId="0" applyNumberFormat="1" applyFont="1" applyBorder="1" applyAlignment="1">
      <alignment horizontal="right" vertical="center"/>
    </xf>
    <xf numFmtId="0" fontId="11" fillId="0" borderId="15" xfId="58" applyFont="1" applyFill="1" applyBorder="1" applyAlignment="1" applyProtection="1">
      <alignment horizontal="left" vertical="center" wrapText="1"/>
      <protection/>
    </xf>
    <xf numFmtId="164" fontId="18" fillId="0" borderId="57" xfId="58" applyNumberFormat="1" applyFont="1" applyFill="1" applyBorder="1" applyAlignment="1" applyProtection="1">
      <alignment vertical="center" wrapText="1"/>
      <protection locked="0"/>
    </xf>
    <xf numFmtId="3" fontId="18" fillId="0" borderId="16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7" xfId="58" applyNumberFormat="1" applyFont="1" applyFill="1" applyBorder="1" applyAlignment="1">
      <alignment vertical="center"/>
      <protection/>
    </xf>
    <xf numFmtId="164" fontId="18" fillId="0" borderId="16" xfId="58" applyNumberFormat="1" applyFont="1" applyFill="1" applyBorder="1" applyAlignment="1" applyProtection="1">
      <alignment vertical="center" wrapText="1"/>
      <protection locked="0"/>
    </xf>
    <xf numFmtId="49" fontId="11" fillId="0" borderId="41" xfId="0" applyNumberFormat="1" applyFont="1" applyBorder="1" applyAlignment="1">
      <alignment horizontal="right" vertical="center"/>
    </xf>
    <xf numFmtId="164" fontId="1" fillId="0" borderId="17" xfId="54" applyNumberFormat="1" applyFont="1" applyFill="1" applyBorder="1" applyAlignment="1" applyProtection="1">
      <alignment vertical="center" wrapText="1"/>
      <protection locked="0"/>
    </xf>
    <xf numFmtId="164" fontId="18" fillId="0" borderId="59" xfId="58" applyNumberFormat="1" applyFont="1" applyFill="1" applyBorder="1" applyAlignment="1" applyProtection="1">
      <alignment vertical="center" wrapText="1"/>
      <protection locked="0"/>
    </xf>
    <xf numFmtId="3" fontId="18" fillId="0" borderId="23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9" xfId="58" applyNumberFormat="1" applyFont="1" applyFill="1" applyBorder="1">
      <alignment/>
      <protection/>
    </xf>
    <xf numFmtId="164" fontId="18" fillId="0" borderId="23" xfId="58" applyNumberFormat="1" applyFont="1" applyFill="1" applyBorder="1" applyAlignment="1" applyProtection="1">
      <alignment vertical="center" wrapText="1"/>
      <protection locked="0"/>
    </xf>
    <xf numFmtId="0" fontId="11" fillId="0" borderId="17" xfId="58" applyFont="1" applyFill="1" applyBorder="1" applyAlignment="1" applyProtection="1">
      <alignment horizontal="left" vertical="center" wrapText="1"/>
      <protection/>
    </xf>
    <xf numFmtId="3" fontId="18" fillId="0" borderId="78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6" xfId="58" applyNumberFormat="1" applyFont="1" applyFill="1" applyBorder="1">
      <alignment/>
      <protection/>
    </xf>
    <xf numFmtId="164" fontId="18" fillId="0" borderId="78" xfId="58" applyNumberFormat="1" applyFont="1" applyFill="1" applyBorder="1" applyAlignment="1" applyProtection="1">
      <alignment vertical="center" wrapText="1"/>
      <protection locked="0"/>
    </xf>
    <xf numFmtId="3" fontId="18" fillId="0" borderId="63" xfId="58" applyNumberFormat="1" applyFont="1" applyFill="1" applyBorder="1" applyAlignment="1">
      <alignment vertical="center"/>
      <protection/>
    </xf>
    <xf numFmtId="0" fontId="11" fillId="0" borderId="17" xfId="58" applyFont="1" applyFill="1" applyBorder="1" applyAlignment="1" applyProtection="1">
      <alignment horizontal="left" vertical="center"/>
      <protection/>
    </xf>
    <xf numFmtId="164" fontId="6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33" xfId="58" applyFont="1" applyFill="1" applyBorder="1" applyAlignment="1" applyProtection="1">
      <alignment horizontal="left" vertical="center" wrapText="1"/>
      <protection/>
    </xf>
    <xf numFmtId="164" fontId="18" fillId="0" borderId="63" xfId="58" applyNumberFormat="1" applyFont="1" applyFill="1" applyBorder="1" applyAlignment="1" applyProtection="1">
      <alignment vertical="center" wrapText="1"/>
      <protection locked="0"/>
    </xf>
    <xf numFmtId="0" fontId="13" fillId="0" borderId="24" xfId="58" applyFont="1" applyFill="1" applyBorder="1" applyAlignment="1" applyProtection="1">
      <alignment vertical="center" wrapText="1"/>
      <protection/>
    </xf>
    <xf numFmtId="3" fontId="20" fillId="0" borderId="55" xfId="58" applyNumberFormat="1" applyFont="1" applyFill="1" applyBorder="1" applyAlignment="1" applyProtection="1">
      <alignment vertical="center" wrapText="1"/>
      <protection/>
    </xf>
    <xf numFmtId="0" fontId="11" fillId="0" borderId="12" xfId="58" applyFont="1" applyFill="1" applyBorder="1" applyAlignment="1" applyProtection="1">
      <alignment horizontal="left" vertical="center" wrapText="1"/>
      <protection/>
    </xf>
    <xf numFmtId="164" fontId="18" fillId="0" borderId="56" xfId="58" applyNumberFormat="1" applyFont="1" applyFill="1" applyBorder="1" applyAlignment="1" applyProtection="1">
      <alignment vertical="center" wrapText="1"/>
      <protection locked="0"/>
    </xf>
    <xf numFmtId="3" fontId="18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58" applyNumberFormat="1" applyFont="1" applyFill="1" applyBorder="1" applyAlignment="1" applyProtection="1">
      <alignment vertical="center" wrapText="1"/>
      <protection locked="0"/>
    </xf>
    <xf numFmtId="3" fontId="18" fillId="0" borderId="59" xfId="58" applyNumberFormat="1" applyFont="1" applyFill="1" applyBorder="1" applyAlignment="1">
      <alignment vertical="center"/>
      <protection/>
    </xf>
    <xf numFmtId="3" fontId="18" fillId="0" borderId="63" xfId="58" applyNumberFormat="1" applyFont="1" applyFill="1" applyBorder="1">
      <alignment/>
      <protection/>
    </xf>
    <xf numFmtId="49" fontId="11" fillId="0" borderId="21" xfId="0" applyNumberFormat="1" applyFont="1" applyBorder="1" applyAlignment="1">
      <alignment horizontal="right" vertical="center"/>
    </xf>
    <xf numFmtId="0" fontId="20" fillId="0" borderId="55" xfId="58" applyFont="1" applyFill="1" applyBorder="1" applyAlignment="1" applyProtection="1">
      <alignment vertical="center" wrapText="1"/>
      <protection/>
    </xf>
    <xf numFmtId="3" fontId="18" fillId="0" borderId="56" xfId="58" applyNumberFormat="1" applyFont="1" applyFill="1" applyBorder="1" applyAlignment="1" applyProtection="1">
      <alignment vertical="center" wrapText="1"/>
      <protection/>
    </xf>
    <xf numFmtId="3" fontId="18" fillId="0" borderId="56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57" xfId="58" applyNumberFormat="1" applyFont="1" applyFill="1" applyBorder="1">
      <alignment/>
      <protection/>
    </xf>
    <xf numFmtId="0" fontId="18" fillId="0" borderId="56" xfId="58" applyFont="1" applyFill="1" applyBorder="1" applyAlignment="1" applyProtection="1">
      <alignment horizontal="left" vertical="center" wrapText="1"/>
      <protection/>
    </xf>
    <xf numFmtId="3" fontId="18" fillId="0" borderId="59" xfId="58" applyNumberFormat="1" applyFont="1" applyFill="1" applyBorder="1" applyAlignment="1" applyProtection="1">
      <alignment vertical="center" wrapText="1"/>
      <protection/>
    </xf>
    <xf numFmtId="3" fontId="18" fillId="0" borderId="59" xfId="58" applyNumberFormat="1" applyFont="1" applyFill="1" applyBorder="1" applyAlignment="1" applyProtection="1">
      <alignment horizontal="right" vertical="center" wrapText="1"/>
      <protection locked="0"/>
    </xf>
    <xf numFmtId="3" fontId="19" fillId="0" borderId="73" xfId="58" applyNumberFormat="1" applyFont="1" applyFill="1" applyBorder="1">
      <alignment/>
      <protection/>
    </xf>
    <xf numFmtId="0" fontId="18" fillId="0" borderId="59" xfId="58" applyFont="1" applyFill="1" applyBorder="1" applyAlignment="1" applyProtection="1">
      <alignment horizontal="left" vertical="center" wrapText="1"/>
      <protection/>
    </xf>
    <xf numFmtId="3" fontId="18" fillId="0" borderId="57" xfId="58" applyNumberFormat="1" applyFont="1" applyFill="1" applyBorder="1" applyAlignment="1" applyProtection="1">
      <alignment vertical="center" wrapText="1"/>
      <protection locked="0"/>
    </xf>
    <xf numFmtId="49" fontId="13" fillId="0" borderId="21" xfId="0" applyNumberFormat="1" applyFont="1" applyBorder="1" applyAlignment="1">
      <alignment horizontal="right" vertical="center"/>
    </xf>
    <xf numFmtId="3" fontId="18" fillId="0" borderId="63" xfId="58" applyNumberFormat="1" applyFont="1" applyFill="1" applyBorder="1" applyAlignment="1" applyProtection="1">
      <alignment horizontal="right" vertical="center" wrapText="1"/>
      <protection/>
    </xf>
    <xf numFmtId="3" fontId="18" fillId="0" borderId="63" xfId="58" applyNumberFormat="1" applyFont="1" applyFill="1" applyBorder="1" applyAlignment="1" applyProtection="1">
      <alignment horizontal="right" vertical="center" wrapText="1"/>
      <protection locked="0"/>
    </xf>
    <xf numFmtId="3" fontId="18" fillId="0" borderId="78" xfId="58" applyNumberFormat="1" applyFont="1" applyFill="1" applyBorder="1" applyAlignment="1" applyProtection="1">
      <alignment horizontal="right" vertical="center" wrapText="1"/>
      <protection/>
    </xf>
    <xf numFmtId="49" fontId="13" fillId="34" borderId="10" xfId="0" applyNumberFormat="1" applyFont="1" applyFill="1" applyBorder="1" applyAlignment="1">
      <alignment horizontal="right" vertical="center"/>
    </xf>
    <xf numFmtId="0" fontId="13" fillId="34" borderId="24" xfId="58" applyFont="1" applyFill="1" applyBorder="1" applyAlignment="1" applyProtection="1">
      <alignment vertical="center" wrapText="1"/>
      <protection/>
    </xf>
    <xf numFmtId="3" fontId="20" fillId="34" borderId="55" xfId="58" applyNumberFormat="1" applyFont="1" applyFill="1" applyBorder="1" applyAlignment="1" applyProtection="1">
      <alignment horizontal="right" vertical="center" wrapText="1"/>
      <protection/>
    </xf>
    <xf numFmtId="3" fontId="20" fillId="34" borderId="26" xfId="58" applyNumberFormat="1" applyFont="1" applyFill="1" applyBorder="1" applyAlignment="1" applyProtection="1">
      <alignment horizontal="right" vertical="center" wrapText="1"/>
      <protection/>
    </xf>
    <xf numFmtId="165" fontId="13" fillId="35" borderId="55" xfId="0" applyNumberFormat="1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vertical="center" wrapText="1"/>
    </xf>
    <xf numFmtId="164" fontId="20" fillId="35" borderId="55" xfId="58" applyNumberFormat="1" applyFont="1" applyFill="1" applyBorder="1" applyAlignment="1" applyProtection="1">
      <alignment horizontal="right" vertical="center" wrapText="1"/>
      <protection/>
    </xf>
    <xf numFmtId="164" fontId="20" fillId="35" borderId="11" xfId="58" applyNumberFormat="1" applyFont="1" applyFill="1" applyBorder="1" applyAlignment="1" applyProtection="1">
      <alignment horizontal="right" vertical="center" wrapText="1"/>
      <protection/>
    </xf>
    <xf numFmtId="0" fontId="13" fillId="35" borderId="24" xfId="58" applyFont="1" applyFill="1" applyBorder="1" applyAlignment="1" applyProtection="1">
      <alignment vertical="center" wrapText="1"/>
      <protection/>
    </xf>
    <xf numFmtId="3" fontId="20" fillId="35" borderId="55" xfId="58" applyNumberFormat="1" applyFont="1" applyFill="1" applyBorder="1" applyAlignment="1" applyProtection="1">
      <alignment horizontal="right" vertical="center" wrapText="1"/>
      <protection/>
    </xf>
    <xf numFmtId="3" fontId="20" fillId="35" borderId="26" xfId="58" applyNumberFormat="1" applyFont="1" applyFill="1" applyBorder="1" applyAlignment="1" applyProtection="1">
      <alignment horizontal="right" vertical="center" wrapText="1"/>
      <protection/>
    </xf>
    <xf numFmtId="167" fontId="0" fillId="0" borderId="0" xfId="4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41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/>
    </xf>
    <xf numFmtId="0" fontId="29" fillId="0" borderId="14" xfId="0" applyFont="1" applyBorder="1" applyAlignment="1">
      <alignment vertical="center" wrapText="1"/>
    </xf>
    <xf numFmtId="3" fontId="0" fillId="0" borderId="41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29" fillId="0" borderId="41" xfId="0" applyFont="1" applyBorder="1" applyAlignment="1">
      <alignment/>
    </xf>
    <xf numFmtId="3" fontId="31" fillId="0" borderId="41" xfId="0" applyNumberFormat="1" applyFont="1" applyBorder="1" applyAlignment="1">
      <alignment/>
    </xf>
    <xf numFmtId="0" fontId="32" fillId="0" borderId="0" xfId="0" applyFont="1" applyAlignment="1">
      <alignment/>
    </xf>
    <xf numFmtId="0" fontId="23" fillId="0" borderId="41" xfId="0" applyFont="1" applyBorder="1" applyAlignment="1">
      <alignment/>
    </xf>
    <xf numFmtId="3" fontId="21" fillId="0" borderId="4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3" fillId="0" borderId="41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34" fillId="0" borderId="43" xfId="0" applyFont="1" applyBorder="1" applyAlignment="1">
      <alignment horizontal="center"/>
    </xf>
    <xf numFmtId="0" fontId="35" fillId="0" borderId="41" xfId="0" applyFont="1" applyBorder="1" applyAlignment="1">
      <alignment/>
    </xf>
    <xf numFmtId="0" fontId="32" fillId="0" borderId="43" xfId="0" applyFont="1" applyBorder="1" applyAlignment="1">
      <alignment horizontal="center"/>
    </xf>
    <xf numFmtId="0" fontId="36" fillId="0" borderId="41" xfId="0" applyFont="1" applyBorder="1" applyAlignment="1">
      <alignment wrapText="1"/>
    </xf>
    <xf numFmtId="0" fontId="31" fillId="0" borderId="43" xfId="0" applyFont="1" applyBorder="1" applyAlignment="1">
      <alignment horizontal="center"/>
    </xf>
    <xf numFmtId="0" fontId="37" fillId="0" borderId="41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35" fillId="0" borderId="41" xfId="0" applyFont="1" applyBorder="1" applyAlignment="1">
      <alignment wrapText="1"/>
    </xf>
    <xf numFmtId="0" fontId="0" fillId="0" borderId="41" xfId="0" applyBorder="1" applyAlignment="1">
      <alignment horizontal="center"/>
    </xf>
    <xf numFmtId="0" fontId="24" fillId="0" borderId="41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31" fillId="0" borderId="79" xfId="0" applyFont="1" applyBorder="1" applyAlignment="1">
      <alignment wrapText="1"/>
    </xf>
    <xf numFmtId="168" fontId="31" fillId="0" borderId="0" xfId="40" applyNumberFormat="1" applyFont="1" applyFill="1" applyBorder="1" applyAlignment="1" applyProtection="1">
      <alignment/>
      <protection/>
    </xf>
    <xf numFmtId="0" fontId="0" fillId="0" borderId="41" xfId="0" applyFont="1" applyBorder="1" applyAlignment="1">
      <alignment horizontal="center"/>
    </xf>
    <xf numFmtId="0" fontId="24" fillId="0" borderId="41" xfId="0" applyFont="1" applyFill="1" applyBorder="1" applyAlignment="1">
      <alignment wrapText="1"/>
    </xf>
    <xf numFmtId="168" fontId="23" fillId="0" borderId="41" xfId="40" applyNumberFormat="1" applyFont="1" applyFill="1" applyBorder="1" applyAlignment="1" applyProtection="1">
      <alignment/>
      <protection/>
    </xf>
    <xf numFmtId="0" fontId="1" fillId="0" borderId="0" xfId="57">
      <alignment/>
      <protection/>
    </xf>
    <xf numFmtId="164" fontId="1" fillId="0" borderId="0" xfId="57" applyNumberFormat="1" applyFill="1" applyAlignment="1">
      <alignment horizontal="left" vertical="center" wrapText="1"/>
      <protection/>
    </xf>
    <xf numFmtId="164" fontId="39" fillId="0" borderId="0" xfId="57" applyNumberFormat="1" applyFont="1" applyFill="1" applyAlignment="1">
      <alignment horizontal="right" wrapText="1"/>
      <protection/>
    </xf>
    <xf numFmtId="0" fontId="40" fillId="36" borderId="58" xfId="57" applyFont="1" applyFill="1" applyBorder="1" applyAlignment="1">
      <alignment horizontal="center" vertical="center" wrapText="1"/>
      <protection/>
    </xf>
    <xf numFmtId="0" fontId="1" fillId="0" borderId="19" xfId="57" applyBorder="1">
      <alignment/>
      <protection/>
    </xf>
    <xf numFmtId="0" fontId="1" fillId="0" borderId="41" xfId="57" applyFont="1" applyBorder="1" applyAlignment="1">
      <alignment horizontal="center" vertical="center" wrapText="1"/>
      <protection/>
    </xf>
    <xf numFmtId="0" fontId="1" fillId="36" borderId="41" xfId="57" applyFont="1" applyFill="1" applyBorder="1" applyAlignment="1">
      <alignment horizontal="center" vertical="center" wrapText="1"/>
      <protection/>
    </xf>
    <xf numFmtId="0" fontId="12" fillId="0" borderId="17" xfId="57" applyFont="1" applyBorder="1" applyAlignment="1">
      <alignment vertical="top" wrapText="1"/>
      <protection/>
    </xf>
    <xf numFmtId="0" fontId="12" fillId="0" borderId="41" xfId="57" applyFont="1" applyBorder="1" applyAlignment="1">
      <alignment vertical="top" wrapText="1"/>
      <protection/>
    </xf>
    <xf numFmtId="3" fontId="11" fillId="0" borderId="41" xfId="57" applyNumberFormat="1" applyFont="1" applyBorder="1" applyAlignment="1">
      <alignment horizontal="right" vertical="top" wrapText="1"/>
      <protection/>
    </xf>
    <xf numFmtId="3" fontId="11" fillId="36" borderId="41" xfId="57" applyNumberFormat="1" applyFont="1" applyFill="1" applyBorder="1" applyAlignment="1">
      <alignment horizontal="right" vertical="top" wrapText="1"/>
      <protection/>
    </xf>
    <xf numFmtId="3" fontId="11" fillId="0" borderId="42" xfId="57" applyNumberFormat="1" applyFont="1" applyBorder="1" applyAlignment="1">
      <alignment horizontal="right" vertical="top" wrapText="1"/>
      <protection/>
    </xf>
    <xf numFmtId="3" fontId="11" fillId="36" borderId="13" xfId="57" applyNumberFormat="1" applyFont="1" applyFill="1" applyBorder="1" applyAlignment="1">
      <alignment horizontal="right" vertical="top" wrapText="1"/>
      <protection/>
    </xf>
    <xf numFmtId="3" fontId="11" fillId="36" borderId="23" xfId="57" applyNumberFormat="1" applyFont="1" applyFill="1" applyBorder="1" applyAlignment="1">
      <alignment horizontal="right" vertical="top" wrapText="1"/>
      <protection/>
    </xf>
    <xf numFmtId="0" fontId="12" fillId="0" borderId="62" xfId="57" applyFont="1" applyBorder="1" applyAlignment="1">
      <alignment vertical="top" wrapText="1"/>
      <protection/>
    </xf>
    <xf numFmtId="0" fontId="12" fillId="0" borderId="62" xfId="57" applyFont="1" applyBorder="1" applyAlignment="1">
      <alignment horizontal="left" vertical="top" wrapText="1"/>
      <protection/>
    </xf>
    <xf numFmtId="3" fontId="11" fillId="37" borderId="41" xfId="57" applyNumberFormat="1" applyFont="1" applyFill="1" applyBorder="1" applyAlignment="1">
      <alignment horizontal="right" vertical="top" wrapText="1"/>
      <protection/>
    </xf>
    <xf numFmtId="3" fontId="11" fillId="0" borderId="41" xfId="57" applyNumberFormat="1" applyFont="1" applyFill="1" applyBorder="1" applyAlignment="1">
      <alignment horizontal="right" vertical="top" wrapText="1"/>
      <protection/>
    </xf>
    <xf numFmtId="0" fontId="11" fillId="0" borderId="42" xfId="57" applyNumberFormat="1" applyFont="1" applyBorder="1" applyAlignment="1">
      <alignment horizontal="right" vertical="top" wrapText="1"/>
      <protection/>
    </xf>
    <xf numFmtId="0" fontId="12" fillId="0" borderId="41" xfId="57" applyFont="1" applyBorder="1" applyAlignment="1">
      <alignment horizontal="left" vertical="top" wrapText="1"/>
      <protection/>
    </xf>
    <xf numFmtId="0" fontId="12" fillId="0" borderId="43" xfId="57" applyFont="1" applyBorder="1" applyAlignment="1">
      <alignment horizontal="left" vertical="top" wrapText="1"/>
      <protection/>
    </xf>
    <xf numFmtId="3" fontId="13" fillId="36" borderId="41" xfId="57" applyNumberFormat="1" applyFont="1" applyFill="1" applyBorder="1" applyAlignment="1">
      <alignment horizontal="right" vertical="center" wrapText="1"/>
      <protection/>
    </xf>
    <xf numFmtId="3" fontId="13" fillId="36" borderId="23" xfId="57" applyNumberFormat="1" applyFont="1" applyFill="1" applyBorder="1" applyAlignment="1">
      <alignment horizontal="right" vertical="center" wrapText="1"/>
      <protection/>
    </xf>
    <xf numFmtId="0" fontId="41" fillId="0" borderId="0" xfId="57" applyFont="1" applyAlignment="1">
      <alignment vertical="center"/>
      <protection/>
    </xf>
    <xf numFmtId="0" fontId="40" fillId="0" borderId="62" xfId="57" applyFont="1" applyBorder="1" applyAlignment="1">
      <alignment horizontal="left" vertical="top" wrapText="1"/>
      <protection/>
    </xf>
    <xf numFmtId="0" fontId="40" fillId="0" borderId="43" xfId="57" applyFont="1" applyBorder="1" applyAlignment="1">
      <alignment horizontal="left" vertical="top" wrapText="1"/>
      <protection/>
    </xf>
    <xf numFmtId="3" fontId="13" fillId="0" borderId="41" xfId="57" applyNumberFormat="1" applyFont="1" applyBorder="1" applyAlignment="1">
      <alignment horizontal="right" vertical="top" wrapText="1"/>
      <protection/>
    </xf>
    <xf numFmtId="3" fontId="13" fillId="36" borderId="41" xfId="57" applyNumberFormat="1" applyFont="1" applyFill="1" applyBorder="1" applyAlignment="1">
      <alignment horizontal="right" vertical="top" wrapText="1"/>
      <protection/>
    </xf>
    <xf numFmtId="3" fontId="42" fillId="0" borderId="41" xfId="57" applyNumberFormat="1" applyFont="1" applyBorder="1" applyAlignment="1">
      <alignment horizontal="right" vertical="top" wrapText="1"/>
      <protection/>
    </xf>
    <xf numFmtId="3" fontId="42" fillId="36" borderId="41" xfId="57" applyNumberFormat="1" applyFont="1" applyFill="1" applyBorder="1" applyAlignment="1">
      <alignment horizontal="right" vertical="top" wrapText="1"/>
      <protection/>
    </xf>
    <xf numFmtId="3" fontId="42" fillId="0" borderId="42" xfId="57" applyNumberFormat="1" applyFont="1" applyBorder="1" applyAlignment="1">
      <alignment horizontal="right" vertical="top" wrapText="1"/>
      <protection/>
    </xf>
    <xf numFmtId="3" fontId="42" fillId="36" borderId="23" xfId="57" applyNumberFormat="1" applyFont="1" applyFill="1" applyBorder="1" applyAlignment="1">
      <alignment horizontal="right" vertical="top" wrapText="1"/>
      <protection/>
    </xf>
    <xf numFmtId="0" fontId="41" fillId="0" borderId="0" xfId="57" applyFont="1">
      <alignment/>
      <protection/>
    </xf>
    <xf numFmtId="3" fontId="11" fillId="0" borderId="43" xfId="57" applyNumberFormat="1" applyFont="1" applyBorder="1" applyAlignment="1">
      <alignment horizontal="right" vertical="top" wrapText="1"/>
      <protection/>
    </xf>
    <xf numFmtId="3" fontId="13" fillId="36" borderId="43" xfId="57" applyNumberFormat="1" applyFont="1" applyFill="1" applyBorder="1" applyAlignment="1">
      <alignment horizontal="right" vertical="center" wrapText="1"/>
      <protection/>
    </xf>
    <xf numFmtId="0" fontId="40" fillId="0" borderId="17" xfId="57" applyFont="1" applyFill="1" applyBorder="1" applyAlignment="1">
      <alignment horizontal="left" vertical="center" wrapText="1"/>
      <protection/>
    </xf>
    <xf numFmtId="0" fontId="40" fillId="0" borderId="41" xfId="57" applyFont="1" applyFill="1" applyBorder="1" applyAlignment="1">
      <alignment horizontal="left" vertical="center" wrapText="1"/>
      <protection/>
    </xf>
    <xf numFmtId="3" fontId="13" fillId="0" borderId="43" xfId="57" applyNumberFormat="1" applyFont="1" applyFill="1" applyBorder="1" applyAlignment="1">
      <alignment horizontal="right" vertical="center" wrapText="1"/>
      <protection/>
    </xf>
    <xf numFmtId="3" fontId="13" fillId="0" borderId="41" xfId="57" applyNumberFormat="1" applyFont="1" applyFill="1" applyBorder="1" applyAlignment="1">
      <alignment horizontal="right" vertical="center" wrapText="1"/>
      <protection/>
    </xf>
    <xf numFmtId="3" fontId="13" fillId="0" borderId="42" xfId="57" applyNumberFormat="1" applyFont="1" applyFill="1" applyBorder="1" applyAlignment="1">
      <alignment horizontal="right" vertical="center" wrapText="1"/>
      <protection/>
    </xf>
    <xf numFmtId="3" fontId="13" fillId="0" borderId="23" xfId="57" applyNumberFormat="1" applyFont="1" applyFill="1" applyBorder="1" applyAlignment="1">
      <alignment horizontal="right" vertical="center" wrapText="1"/>
      <protection/>
    </xf>
    <xf numFmtId="0" fontId="1" fillId="0" borderId="0" xfId="57" applyFill="1" applyAlignment="1">
      <alignment vertical="center"/>
      <protection/>
    </xf>
    <xf numFmtId="0" fontId="40" fillId="0" borderId="17" xfId="57" applyFont="1" applyBorder="1" applyAlignment="1">
      <alignment horizontal="left" vertical="top" wrapText="1"/>
      <protection/>
    </xf>
    <xf numFmtId="0" fontId="40" fillId="0" borderId="41" xfId="57" applyFont="1" applyBorder="1" applyAlignment="1">
      <alignment horizontal="left" vertical="top" wrapText="1"/>
      <protection/>
    </xf>
    <xf numFmtId="3" fontId="13" fillId="0" borderId="43" xfId="57" applyNumberFormat="1" applyFont="1" applyBorder="1" applyAlignment="1">
      <alignment horizontal="right" vertical="top" wrapText="1"/>
      <protection/>
    </xf>
    <xf numFmtId="3" fontId="13" fillId="36" borderId="23" xfId="57" applyNumberFormat="1" applyFont="1" applyFill="1" applyBorder="1" applyAlignment="1">
      <alignment horizontal="right" vertical="top" wrapText="1"/>
      <protection/>
    </xf>
    <xf numFmtId="0" fontId="1" fillId="0" borderId="0" xfId="57" applyBorder="1">
      <alignment/>
      <protection/>
    </xf>
    <xf numFmtId="0" fontId="0" fillId="0" borderId="0" xfId="57" applyFont="1" applyBorder="1">
      <alignment/>
      <protection/>
    </xf>
    <xf numFmtId="0" fontId="0" fillId="36" borderId="0" xfId="57" applyFont="1" applyFill="1" applyBorder="1">
      <alignment/>
      <protection/>
    </xf>
    <xf numFmtId="0" fontId="0" fillId="36" borderId="80" xfId="57" applyFont="1" applyFill="1" applyBorder="1">
      <alignment/>
      <protection/>
    </xf>
    <xf numFmtId="0" fontId="0" fillId="0" borderId="81" xfId="57" applyFont="1" applyBorder="1">
      <alignment/>
      <protection/>
    </xf>
    <xf numFmtId="0" fontId="0" fillId="36" borderId="64" xfId="57" applyFont="1" applyFill="1" applyBorder="1">
      <alignment/>
      <protection/>
    </xf>
    <xf numFmtId="49" fontId="12" fillId="0" borderId="17" xfId="57" applyNumberFormat="1" applyFont="1" applyBorder="1" applyAlignment="1">
      <alignment vertical="top" wrapText="1"/>
      <protection/>
    </xf>
    <xf numFmtId="0" fontId="11" fillId="0" borderId="41" xfId="57" applyFont="1" applyBorder="1">
      <alignment/>
      <protection/>
    </xf>
    <xf numFmtId="0" fontId="12" fillId="0" borderId="17" xfId="57" applyFont="1" applyBorder="1" applyAlignment="1">
      <alignment horizontal="right" vertical="top" wrapText="1"/>
      <protection/>
    </xf>
    <xf numFmtId="49" fontId="12" fillId="0" borderId="17" xfId="57" applyNumberFormat="1" applyFont="1" applyBorder="1" applyAlignment="1">
      <alignment horizontal="right" vertical="top" wrapText="1"/>
      <protection/>
    </xf>
    <xf numFmtId="0" fontId="40" fillId="0" borderId="33" xfId="57" applyFont="1" applyFill="1" applyBorder="1" applyAlignment="1">
      <alignment horizontal="left" vertical="center" wrapText="1"/>
      <protection/>
    </xf>
    <xf numFmtId="0" fontId="40" fillId="0" borderId="82" xfId="57" applyFont="1" applyFill="1" applyBorder="1" applyAlignment="1">
      <alignment horizontal="left" vertical="center" wrapText="1"/>
      <protection/>
    </xf>
    <xf numFmtId="3" fontId="13" fillId="0" borderId="21" xfId="57" applyNumberFormat="1" applyFont="1" applyFill="1" applyBorder="1" applyAlignment="1">
      <alignment horizontal="right" vertical="center" wrapText="1"/>
      <protection/>
    </xf>
    <xf numFmtId="3" fontId="13" fillId="0" borderId="78" xfId="57" applyNumberFormat="1" applyFont="1" applyFill="1" applyBorder="1" applyAlignment="1">
      <alignment horizontal="right" vertical="center" wrapText="1"/>
      <protection/>
    </xf>
    <xf numFmtId="3" fontId="13" fillId="36" borderId="10" xfId="57" applyNumberFormat="1" applyFont="1" applyFill="1" applyBorder="1" applyAlignment="1">
      <alignment horizontal="right" vertical="center" wrapText="1"/>
      <protection/>
    </xf>
    <xf numFmtId="3" fontId="13" fillId="36" borderId="10" xfId="0" applyNumberFormat="1" applyFont="1" applyFill="1" applyBorder="1" applyAlignment="1">
      <alignment horizontal="right" vertical="center" wrapText="1"/>
    </xf>
    <xf numFmtId="3" fontId="13" fillId="36" borderId="26" xfId="0" applyNumberFormat="1" applyFont="1" applyFill="1" applyBorder="1" applyAlignment="1">
      <alignment horizontal="right" vertical="center" wrapText="1"/>
    </xf>
    <xf numFmtId="0" fontId="1" fillId="0" borderId="0" xfId="57" applyAlignment="1">
      <alignment vertical="center"/>
      <protection/>
    </xf>
    <xf numFmtId="0" fontId="22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 wrapText="1"/>
    </xf>
    <xf numFmtId="168" fontId="28" fillId="0" borderId="13" xfId="0" applyNumberFormat="1" applyFont="1" applyBorder="1" applyAlignment="1">
      <alignment/>
    </xf>
    <xf numFmtId="0" fontId="28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168" fontId="30" fillId="0" borderId="21" xfId="4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 wrapText="1"/>
    </xf>
    <xf numFmtId="0" fontId="21" fillId="0" borderId="12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1" fillId="0" borderId="83" xfId="0" applyFont="1" applyBorder="1" applyAlignment="1">
      <alignment/>
    </xf>
    <xf numFmtId="0" fontId="32" fillId="0" borderId="84" xfId="0" applyFont="1" applyBorder="1" applyAlignment="1">
      <alignment horizontal="center"/>
    </xf>
    <xf numFmtId="0" fontId="32" fillId="0" borderId="85" xfId="0" applyFont="1" applyBorder="1" applyAlignment="1">
      <alignment/>
    </xf>
    <xf numFmtId="0" fontId="0" fillId="0" borderId="86" xfId="0" applyFont="1" applyBorder="1" applyAlignment="1">
      <alignment/>
    </xf>
    <xf numFmtId="3" fontId="31" fillId="37" borderId="41" xfId="0" applyNumberFormat="1" applyFont="1" applyFill="1" applyBorder="1" applyAlignment="1">
      <alignment horizontal="center"/>
    </xf>
    <xf numFmtId="3" fontId="31" fillId="37" borderId="8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41" xfId="0" applyFont="1" applyBorder="1" applyAlignment="1">
      <alignment horizontal="center"/>
    </xf>
    <xf numFmtId="3" fontId="31" fillId="0" borderId="41" xfId="0" applyNumberFormat="1" applyFont="1" applyBorder="1" applyAlignment="1">
      <alignment horizontal="center"/>
    </xf>
    <xf numFmtId="0" fontId="0" fillId="0" borderId="86" xfId="0" applyFont="1" applyBorder="1" applyAlignment="1">
      <alignment wrapText="1"/>
    </xf>
    <xf numFmtId="0" fontId="21" fillId="0" borderId="86" xfId="0" applyFont="1" applyBorder="1" applyAlignment="1">
      <alignment/>
    </xf>
    <xf numFmtId="3" fontId="32" fillId="37" borderId="41" xfId="0" applyNumberFormat="1" applyFont="1" applyFill="1" applyBorder="1" applyAlignment="1">
      <alignment horizontal="center"/>
    </xf>
    <xf numFmtId="3" fontId="32" fillId="37" borderId="8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4" fillId="37" borderId="0" xfId="0" applyNumberFormat="1" applyFont="1" applyFill="1" applyBorder="1" applyAlignment="1">
      <alignment horizontal="center"/>
    </xf>
    <xf numFmtId="0" fontId="0" fillId="0" borderId="88" xfId="0" applyBorder="1" applyAlignment="1">
      <alignment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84" xfId="0" applyFont="1" applyBorder="1" applyAlignment="1">
      <alignment horizontal="center"/>
    </xf>
    <xf numFmtId="0" fontId="21" fillId="0" borderId="85" xfId="0" applyFont="1" applyBorder="1" applyAlignment="1">
      <alignment/>
    </xf>
    <xf numFmtId="3" fontId="31" fillId="0" borderId="87" xfId="0" applyNumberFormat="1" applyFont="1" applyBorder="1" applyAlignment="1">
      <alignment horizontal="center"/>
    </xf>
    <xf numFmtId="3" fontId="32" fillId="0" borderId="87" xfId="0" applyNumberFormat="1" applyFont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46" fillId="0" borderId="39" xfId="55" applyFont="1" applyBorder="1">
      <alignment/>
      <protection/>
    </xf>
    <xf numFmtId="0" fontId="46" fillId="0" borderId="43" xfId="55" applyFont="1" applyBorder="1">
      <alignment/>
      <protection/>
    </xf>
    <xf numFmtId="0" fontId="46" fillId="0" borderId="82" xfId="55" applyFont="1" applyBorder="1">
      <alignment/>
      <protection/>
    </xf>
    <xf numFmtId="0" fontId="47" fillId="0" borderId="47" xfId="55" applyFont="1" applyBorder="1">
      <alignment/>
      <protection/>
    </xf>
    <xf numFmtId="164" fontId="46" fillId="0" borderId="17" xfId="55" applyNumberFormat="1" applyFont="1" applyBorder="1">
      <alignment/>
      <protection/>
    </xf>
    <xf numFmtId="0" fontId="46" fillId="0" borderId="16" xfId="55" applyFont="1" applyBorder="1">
      <alignment/>
      <protection/>
    </xf>
    <xf numFmtId="0" fontId="46" fillId="0" borderId="23" xfId="55" applyFont="1" applyBorder="1">
      <alignment/>
      <protection/>
    </xf>
    <xf numFmtId="0" fontId="46" fillId="0" borderId="78" xfId="55" applyFont="1" applyBorder="1">
      <alignment/>
      <protection/>
    </xf>
    <xf numFmtId="0" fontId="46" fillId="0" borderId="26" xfId="55" applyFont="1" applyBorder="1">
      <alignment/>
      <protection/>
    </xf>
    <xf numFmtId="0" fontId="46" fillId="0" borderId="12" xfId="55" applyFont="1" applyBorder="1">
      <alignment/>
      <protection/>
    </xf>
    <xf numFmtId="0" fontId="46" fillId="0" borderId="18" xfId="55" applyFont="1" applyBorder="1">
      <alignment/>
      <protection/>
    </xf>
    <xf numFmtId="0" fontId="46" fillId="0" borderId="91" xfId="55" applyFont="1" applyBorder="1">
      <alignment/>
      <protection/>
    </xf>
    <xf numFmtId="0" fontId="46" fillId="0" borderId="17" xfId="55" applyFont="1" applyBorder="1">
      <alignment/>
      <protection/>
    </xf>
    <xf numFmtId="0" fontId="46" fillId="0" borderId="33" xfId="55" applyFont="1" applyBorder="1">
      <alignment/>
      <protection/>
    </xf>
    <xf numFmtId="0" fontId="46" fillId="0" borderId="24" xfId="55" applyFont="1" applyBorder="1">
      <alignment/>
      <protection/>
    </xf>
    <xf numFmtId="0" fontId="46" fillId="0" borderId="47" xfId="55" applyFont="1" applyBorder="1">
      <alignment/>
      <protection/>
    </xf>
    <xf numFmtId="164" fontId="47" fillId="0" borderId="24" xfId="55" applyNumberFormat="1" applyFont="1" applyBorder="1">
      <alignment/>
      <protection/>
    </xf>
    <xf numFmtId="3" fontId="46" fillId="0" borderId="39" xfId="55" applyNumberFormat="1" applyFont="1" applyBorder="1">
      <alignment/>
      <protection/>
    </xf>
    <xf numFmtId="3" fontId="46" fillId="0" borderId="15" xfId="55" applyNumberFormat="1" applyFont="1" applyBorder="1">
      <alignment/>
      <protection/>
    </xf>
    <xf numFmtId="3" fontId="46" fillId="0" borderId="17" xfId="55" applyNumberFormat="1" applyFont="1" applyBorder="1">
      <alignment/>
      <protection/>
    </xf>
    <xf numFmtId="3" fontId="46" fillId="0" borderId="91" xfId="55" applyNumberFormat="1" applyFont="1" applyBorder="1">
      <alignment/>
      <protection/>
    </xf>
    <xf numFmtId="3" fontId="46" fillId="0" borderId="24" xfId="55" applyNumberFormat="1" applyFont="1" applyBorder="1">
      <alignment/>
      <protection/>
    </xf>
    <xf numFmtId="3" fontId="46" fillId="0" borderId="47" xfId="55" applyNumberFormat="1" applyFont="1" applyBorder="1">
      <alignment/>
      <protection/>
    </xf>
    <xf numFmtId="3" fontId="47" fillId="0" borderId="24" xfId="55" applyNumberFormat="1" applyFont="1" applyBorder="1">
      <alignment/>
      <protection/>
    </xf>
    <xf numFmtId="0" fontId="47" fillId="0" borderId="26" xfId="55" applyFont="1" applyBorder="1">
      <alignment/>
      <protection/>
    </xf>
    <xf numFmtId="3" fontId="47" fillId="0" borderId="47" xfId="55" applyNumberFormat="1" applyFont="1" applyBorder="1">
      <alignment/>
      <protection/>
    </xf>
    <xf numFmtId="3" fontId="46" fillId="0" borderId="12" xfId="55" applyNumberFormat="1" applyFont="1" applyBorder="1">
      <alignment/>
      <protection/>
    </xf>
    <xf numFmtId="164" fontId="8" fillId="0" borderId="66" xfId="54" applyNumberFormat="1" applyFont="1" applyFill="1" applyBorder="1" applyAlignment="1">
      <alignment vertical="center" wrapText="1"/>
      <protection/>
    </xf>
    <xf numFmtId="3" fontId="46" fillId="0" borderId="43" xfId="55" applyNumberFormat="1" applyFont="1" applyBorder="1">
      <alignment/>
      <protection/>
    </xf>
    <xf numFmtId="3" fontId="46" fillId="0" borderId="23" xfId="55" applyNumberFormat="1" applyFont="1" applyBorder="1">
      <alignment/>
      <protection/>
    </xf>
    <xf numFmtId="3" fontId="47" fillId="0" borderId="26" xfId="55" applyNumberFormat="1" applyFont="1" applyBorder="1">
      <alignment/>
      <protection/>
    </xf>
    <xf numFmtId="164" fontId="46" fillId="0" borderId="23" xfId="55" applyNumberFormat="1" applyFont="1" applyBorder="1">
      <alignment/>
      <protection/>
    </xf>
    <xf numFmtId="164" fontId="46" fillId="0" borderId="16" xfId="55" applyNumberFormat="1" applyFont="1" applyBorder="1">
      <alignment/>
      <protection/>
    </xf>
    <xf numFmtId="164" fontId="47" fillId="0" borderId="26" xfId="55" applyNumberFormat="1" applyFont="1" applyBorder="1">
      <alignment/>
      <protection/>
    </xf>
    <xf numFmtId="3" fontId="46" fillId="0" borderId="33" xfId="55" applyNumberFormat="1" applyFont="1" applyBorder="1">
      <alignment/>
      <protection/>
    </xf>
    <xf numFmtId="164" fontId="7" fillId="0" borderId="45" xfId="0" applyNumberFormat="1" applyFont="1" applyFill="1" applyBorder="1" applyAlignment="1">
      <alignment vertical="center" wrapText="1"/>
    </xf>
    <xf numFmtId="164" fontId="7" fillId="0" borderId="52" xfId="0" applyNumberFormat="1" applyFont="1" applyFill="1" applyBorder="1" applyAlignment="1" applyProtection="1">
      <alignment vertical="center" wrapText="1"/>
      <protection locked="0"/>
    </xf>
    <xf numFmtId="164" fontId="7" fillId="0" borderId="80" xfId="56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>
      <alignment vertical="center" wrapText="1"/>
    </xf>
    <xf numFmtId="164" fontId="7" fillId="0" borderId="46" xfId="0" applyNumberFormat="1" applyFont="1" applyFill="1" applyBorder="1" applyAlignment="1">
      <alignment vertical="center" wrapText="1"/>
    </xf>
    <xf numFmtId="164" fontId="7" fillId="0" borderId="58" xfId="0" applyNumberFormat="1" applyFont="1" applyFill="1" applyBorder="1" applyAlignment="1" applyProtection="1">
      <alignment vertical="center" wrapText="1"/>
      <protection locked="0"/>
    </xf>
    <xf numFmtId="164" fontId="7" fillId="0" borderId="61" xfId="0" applyNumberFormat="1" applyFont="1" applyFill="1" applyBorder="1" applyAlignment="1" applyProtection="1">
      <alignment vertical="center" wrapText="1"/>
      <protection locked="0"/>
    </xf>
    <xf numFmtId="164" fontId="7" fillId="0" borderId="58" xfId="0" applyNumberFormat="1" applyFont="1" applyFill="1" applyBorder="1" applyAlignment="1">
      <alignment vertical="center" wrapText="1"/>
    </xf>
    <xf numFmtId="49" fontId="13" fillId="38" borderId="73" xfId="0" applyNumberFormat="1" applyFont="1" applyFill="1" applyBorder="1" applyAlignment="1">
      <alignment horizontal="right" vertical="center"/>
    </xf>
    <xf numFmtId="49" fontId="13" fillId="38" borderId="10" xfId="0" applyNumberFormat="1" applyFont="1" applyFill="1" applyBorder="1" applyAlignment="1">
      <alignment horizontal="right" vertical="center"/>
    </xf>
    <xf numFmtId="168" fontId="0" fillId="0" borderId="41" xfId="0" applyNumberFormat="1" applyFont="1" applyBorder="1" applyAlignment="1">
      <alignment/>
    </xf>
    <xf numFmtId="168" fontId="28" fillId="0" borderId="41" xfId="40" applyNumberFormat="1" applyFont="1" applyFill="1" applyBorder="1" applyAlignment="1" applyProtection="1">
      <alignment/>
      <protection/>
    </xf>
    <xf numFmtId="3" fontId="28" fillId="0" borderId="41" xfId="0" applyNumberFormat="1" applyFont="1" applyBorder="1" applyAlignment="1">
      <alignment/>
    </xf>
    <xf numFmtId="3" fontId="30" fillId="0" borderId="41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0" fontId="0" fillId="0" borderId="86" xfId="0" applyBorder="1" applyAlignment="1">
      <alignment/>
    </xf>
    <xf numFmtId="0" fontId="21" fillId="0" borderId="20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right"/>
    </xf>
    <xf numFmtId="0" fontId="21" fillId="0" borderId="91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wrapText="1"/>
    </xf>
    <xf numFmtId="0" fontId="0" fillId="0" borderId="33" xfId="0" applyFont="1" applyBorder="1" applyAlignment="1">
      <alignment horizontal="right"/>
    </xf>
    <xf numFmtId="0" fontId="0" fillId="0" borderId="8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8" xfId="0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4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Border="1" applyAlignment="1">
      <alignment/>
    </xf>
    <xf numFmtId="3" fontId="21" fillId="0" borderId="41" xfId="40" applyNumberFormat="1" applyFont="1" applyFill="1" applyBorder="1" applyAlignment="1" applyProtection="1">
      <alignment/>
      <protection/>
    </xf>
    <xf numFmtId="0" fontId="29" fillId="0" borderId="41" xfId="0" applyFont="1" applyBorder="1" applyAlignment="1">
      <alignment wrapText="1"/>
    </xf>
    <xf numFmtId="3" fontId="46" fillId="0" borderId="91" xfId="55" applyNumberFormat="1" applyFont="1" applyBorder="1" applyAlignment="1">
      <alignment vertical="center"/>
      <protection/>
    </xf>
    <xf numFmtId="0" fontId="46" fillId="0" borderId="18" xfId="55" applyFont="1" applyBorder="1" applyAlignment="1">
      <alignment vertical="center"/>
      <protection/>
    </xf>
    <xf numFmtId="3" fontId="46" fillId="0" borderId="43" xfId="55" applyNumberFormat="1" applyFont="1" applyBorder="1" applyAlignment="1">
      <alignment vertical="center"/>
      <protection/>
    </xf>
    <xf numFmtId="0" fontId="46" fillId="0" borderId="23" xfId="55" applyFont="1" applyBorder="1" applyAlignment="1">
      <alignment vertical="center"/>
      <protection/>
    </xf>
    <xf numFmtId="0" fontId="46" fillId="0" borderId="43" xfId="55" applyFont="1" applyBorder="1" applyAlignment="1">
      <alignment vertical="center"/>
      <protection/>
    </xf>
    <xf numFmtId="0" fontId="46" fillId="0" borderId="82" xfId="55" applyFont="1" applyBorder="1" applyAlignment="1">
      <alignment vertical="center"/>
      <protection/>
    </xf>
    <xf numFmtId="0" fontId="46" fillId="0" borderId="78" xfId="55" applyFont="1" applyBorder="1" applyAlignment="1">
      <alignment vertical="center"/>
      <protection/>
    </xf>
    <xf numFmtId="3" fontId="47" fillId="0" borderId="47" xfId="55" applyNumberFormat="1" applyFont="1" applyBorder="1" applyAlignment="1">
      <alignment vertical="center"/>
      <protection/>
    </xf>
    <xf numFmtId="0" fontId="46" fillId="0" borderId="26" xfId="55" applyFont="1" applyBorder="1" applyAlignment="1">
      <alignment vertical="center"/>
      <protection/>
    </xf>
    <xf numFmtId="3" fontId="46" fillId="0" borderId="82" xfId="55" applyNumberFormat="1" applyFont="1" applyBorder="1" applyAlignment="1">
      <alignment vertical="center"/>
      <protection/>
    </xf>
    <xf numFmtId="3" fontId="47" fillId="0" borderId="24" xfId="55" applyNumberFormat="1" applyFont="1" applyBorder="1" applyAlignment="1">
      <alignment vertical="center"/>
      <protection/>
    </xf>
    <xf numFmtId="0" fontId="46" fillId="0" borderId="24" xfId="55" applyFont="1" applyBorder="1" applyAlignment="1">
      <alignment vertical="center"/>
      <protection/>
    </xf>
    <xf numFmtId="168" fontId="34" fillId="0" borderId="14" xfId="0" applyNumberFormat="1" applyFont="1" applyBorder="1" applyAlignment="1">
      <alignment/>
    </xf>
    <xf numFmtId="168" fontId="32" fillId="0" borderId="42" xfId="40" applyNumberFormat="1" applyFont="1" applyFill="1" applyBorder="1" applyAlignment="1" applyProtection="1">
      <alignment/>
      <protection/>
    </xf>
    <xf numFmtId="168" fontId="31" fillId="0" borderId="42" xfId="40" applyNumberFormat="1" applyFont="1" applyFill="1" applyBorder="1" applyAlignment="1" applyProtection="1">
      <alignment/>
      <protection/>
    </xf>
    <xf numFmtId="168" fontId="38" fillId="0" borderId="42" xfId="40" applyNumberFormat="1" applyFont="1" applyFill="1" applyBorder="1" applyAlignment="1" applyProtection="1">
      <alignment/>
      <protection/>
    </xf>
    <xf numFmtId="168" fontId="24" fillId="0" borderId="42" xfId="40" applyNumberFormat="1" applyFont="1" applyFill="1" applyBorder="1" applyAlignment="1" applyProtection="1">
      <alignment/>
      <protection/>
    </xf>
    <xf numFmtId="168" fontId="23" fillId="0" borderId="42" xfId="40" applyNumberFormat="1" applyFont="1" applyFill="1" applyBorder="1" applyAlignment="1" applyProtection="1">
      <alignment/>
      <protection/>
    </xf>
    <xf numFmtId="168" fontId="23" fillId="0" borderId="42" xfId="0" applyNumberFormat="1" applyFont="1" applyFill="1" applyBorder="1" applyAlignment="1">
      <alignment/>
    </xf>
    <xf numFmtId="3" fontId="28" fillId="0" borderId="41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right" vertical="center"/>
    </xf>
    <xf numFmtId="164" fontId="11" fillId="0" borderId="60" xfId="58" applyNumberFormat="1" applyFont="1" applyFill="1" applyBorder="1" applyAlignment="1" applyProtection="1">
      <alignment horizontal="right" vertical="center" wrapText="1"/>
      <protection locked="0"/>
    </xf>
    <xf numFmtId="3" fontId="11" fillId="0" borderId="0" xfId="0" applyNumberFormat="1" applyFont="1" applyBorder="1" applyAlignment="1">
      <alignment horizontal="right" vertical="center"/>
    </xf>
    <xf numFmtId="3" fontId="11" fillId="0" borderId="19" xfId="58" applyNumberFormat="1" applyFont="1" applyFill="1" applyBorder="1">
      <alignment/>
      <protection/>
    </xf>
    <xf numFmtId="3" fontId="11" fillId="0" borderId="71" xfId="0" applyNumberFormat="1" applyFont="1" applyBorder="1" applyAlignment="1">
      <alignment horizontal="right" vertical="center"/>
    </xf>
    <xf numFmtId="3" fontId="18" fillId="0" borderId="71" xfId="0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1" xfId="0" applyFill="1" applyBorder="1" applyAlignment="1">
      <alignment/>
    </xf>
    <xf numFmtId="0" fontId="23" fillId="0" borderId="41" xfId="0" applyFont="1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41" xfId="0" applyFont="1" applyBorder="1" applyAlignment="1">
      <alignment/>
    </xf>
    <xf numFmtId="0" fontId="21" fillId="0" borderId="41" xfId="0" applyFont="1" applyBorder="1" applyAlignment="1">
      <alignment/>
    </xf>
    <xf numFmtId="3" fontId="46" fillId="0" borderId="43" xfId="55" applyNumberFormat="1" applyFont="1" applyFill="1" applyBorder="1">
      <alignment/>
      <protection/>
    </xf>
    <xf numFmtId="0" fontId="46" fillId="0" borderId="23" xfId="55" applyFont="1" applyFill="1" applyBorder="1">
      <alignment/>
      <protection/>
    </xf>
    <xf numFmtId="0" fontId="2" fillId="0" borderId="0" xfId="55" applyFill="1">
      <alignment/>
      <protection/>
    </xf>
    <xf numFmtId="164" fontId="7" fillId="0" borderId="58" xfId="54" applyNumberFormat="1" applyFont="1" applyFill="1" applyBorder="1" applyAlignment="1" applyProtection="1">
      <alignment vertical="center" wrapText="1"/>
      <protection locked="0"/>
    </xf>
    <xf numFmtId="164" fontId="7" fillId="0" borderId="62" xfId="54" applyNumberFormat="1" applyFont="1" applyFill="1" applyBorder="1" applyAlignment="1" applyProtection="1">
      <alignment vertical="center" wrapText="1"/>
      <protection locked="0"/>
    </xf>
    <xf numFmtId="164" fontId="7" fillId="0" borderId="28" xfId="54" applyNumberFormat="1" applyFont="1" applyFill="1" applyBorder="1" applyAlignment="1" applyProtection="1">
      <alignment vertical="center" wrapText="1"/>
      <protection locked="0"/>
    </xf>
    <xf numFmtId="3" fontId="32" fillId="0" borderId="4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64" fontId="4" fillId="0" borderId="55" xfId="54" applyNumberFormat="1" applyFont="1" applyFill="1" applyBorder="1" applyAlignment="1">
      <alignment horizontal="center" vertical="center" wrapText="1"/>
      <protection/>
    </xf>
    <xf numFmtId="164" fontId="5" fillId="0" borderId="24" xfId="54" applyNumberFormat="1" applyFont="1" applyFill="1" applyBorder="1" applyAlignment="1">
      <alignment horizontal="center" vertical="center" wrapText="1"/>
      <protection/>
    </xf>
    <xf numFmtId="164" fontId="5" fillId="0" borderId="26" xfId="54" applyNumberFormat="1" applyFont="1" applyBorder="1" applyAlignment="1">
      <alignment horizontal="center" vertical="center" wrapText="1"/>
      <protection/>
    </xf>
    <xf numFmtId="164" fontId="5" fillId="0" borderId="55" xfId="54" applyNumberFormat="1" applyFont="1" applyBorder="1" applyAlignment="1">
      <alignment horizontal="center" vertical="center" wrapText="1"/>
      <protection/>
    </xf>
    <xf numFmtId="164" fontId="5" fillId="0" borderId="11" xfId="54" applyNumberFormat="1" applyFont="1" applyBorder="1" applyAlignment="1">
      <alignment horizontal="center" vertical="center" wrapText="1"/>
      <protection/>
    </xf>
    <xf numFmtId="165" fontId="13" fillId="34" borderId="66" xfId="0" applyNumberFormat="1" applyFont="1" applyFill="1" applyBorder="1" applyAlignment="1">
      <alignment horizontal="center" vertical="center" wrapText="1"/>
    </xf>
    <xf numFmtId="165" fontId="13" fillId="34" borderId="55" xfId="0" applyNumberFormat="1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165" fontId="13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65" fontId="13" fillId="35" borderId="66" xfId="0" applyNumberFormat="1" applyFont="1" applyFill="1" applyBorder="1" applyAlignment="1">
      <alignment horizontal="center" vertical="center" wrapText="1"/>
    </xf>
    <xf numFmtId="165" fontId="13" fillId="35" borderId="55" xfId="0" applyNumberFormat="1" applyFont="1" applyFill="1" applyBorder="1" applyAlignment="1">
      <alignment horizontal="center" vertical="center" wrapText="1"/>
    </xf>
    <xf numFmtId="0" fontId="13" fillId="35" borderId="55" xfId="0" applyFont="1" applyFill="1" applyBorder="1" applyAlignment="1">
      <alignment horizontal="center" vertical="center"/>
    </xf>
    <xf numFmtId="0" fontId="13" fillId="39" borderId="55" xfId="0" applyFont="1" applyFill="1" applyBorder="1" applyAlignment="1">
      <alignment horizontal="center" vertical="center" wrapText="1"/>
    </xf>
    <xf numFmtId="0" fontId="13" fillId="35" borderId="55" xfId="0" applyFont="1" applyFill="1" applyBorder="1" applyAlignment="1">
      <alignment horizontal="center" vertical="center" wrapText="1"/>
    </xf>
    <xf numFmtId="165" fontId="13" fillId="35" borderId="11" xfId="0" applyNumberFormat="1" applyFont="1" applyFill="1" applyBorder="1" applyAlignment="1">
      <alignment horizontal="center" vertical="center" wrapText="1"/>
    </xf>
    <xf numFmtId="167" fontId="0" fillId="0" borderId="0" xfId="4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7" fillId="36" borderId="24" xfId="57" applyFont="1" applyFill="1" applyBorder="1" applyAlignment="1">
      <alignment horizontal="left" vertical="center" wrapText="1"/>
      <protection/>
    </xf>
    <xf numFmtId="0" fontId="40" fillId="36" borderId="17" xfId="57" applyFont="1" applyFill="1" applyBorder="1" applyAlignment="1">
      <alignment horizontal="left" vertical="center" wrapText="1"/>
      <protection/>
    </xf>
    <xf numFmtId="0" fontId="40" fillId="36" borderId="61" xfId="57" applyFont="1" applyFill="1" applyBorder="1" applyAlignment="1">
      <alignment horizontal="left" vertical="top" wrapText="1"/>
      <protection/>
    </xf>
    <xf numFmtId="0" fontId="40" fillId="36" borderId="62" xfId="57" applyFont="1" applyFill="1" applyBorder="1" applyAlignment="1">
      <alignment horizontal="left" vertical="top" wrapText="1"/>
      <protection/>
    </xf>
    <xf numFmtId="0" fontId="40" fillId="36" borderId="28" xfId="57" applyFont="1" applyFill="1" applyBorder="1" applyAlignment="1">
      <alignment horizontal="center" vertical="center" wrapText="1"/>
      <protection/>
    </xf>
    <xf numFmtId="0" fontId="40" fillId="36" borderId="39" xfId="57" applyFont="1" applyFill="1" applyBorder="1" applyAlignment="1">
      <alignment horizontal="center" vertical="center" wrapText="1"/>
      <protection/>
    </xf>
    <xf numFmtId="0" fontId="40" fillId="36" borderId="16" xfId="57" applyFont="1" applyFill="1" applyBorder="1" applyAlignment="1">
      <alignment horizontal="center" vertical="center" wrapText="1"/>
      <protection/>
    </xf>
    <xf numFmtId="0" fontId="40" fillId="36" borderId="29" xfId="57" applyFont="1" applyFill="1" applyBorder="1" applyAlignment="1">
      <alignment horizontal="center" vertical="center" wrapText="1"/>
      <protection/>
    </xf>
    <xf numFmtId="0" fontId="21" fillId="0" borderId="5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3 2" xfId="56"/>
    <cellStyle name="Normál 4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M2" sqref="M2:N2"/>
    </sheetView>
  </sheetViews>
  <sheetFormatPr defaultColWidth="9.140625" defaultRowHeight="12.75"/>
  <cols>
    <col min="1" max="1" width="31.140625" style="1" customWidth="1"/>
    <col min="2" max="2" width="9.57421875" style="1" customWidth="1"/>
    <col min="3" max="3" width="8.7109375" style="1" customWidth="1"/>
    <col min="4" max="4" width="7.28125" style="1" customWidth="1"/>
    <col min="5" max="5" width="7.8515625" style="1" customWidth="1"/>
    <col min="6" max="7" width="8.57421875" style="1" customWidth="1"/>
    <col min="8" max="8" width="31.28125" style="1" customWidth="1"/>
    <col min="9" max="9" width="10.8515625" style="1" customWidth="1"/>
    <col min="10" max="10" width="8.421875" style="1" customWidth="1"/>
    <col min="11" max="16384" width="9.140625" style="1" customWidth="1"/>
  </cols>
  <sheetData>
    <row r="1" spans="1:14" ht="26.25" customHeight="1" thickBot="1">
      <c r="A1" s="625" t="s">
        <v>0</v>
      </c>
      <c r="B1" s="625"/>
      <c r="C1" s="625"/>
      <c r="D1" s="625"/>
      <c r="E1" s="625"/>
      <c r="F1" s="625"/>
      <c r="G1" s="625"/>
      <c r="H1" s="625" t="s">
        <v>1</v>
      </c>
      <c r="I1" s="625"/>
      <c r="J1" s="625"/>
      <c r="K1" s="625"/>
      <c r="L1" s="625"/>
      <c r="M1" s="625"/>
      <c r="N1" s="625"/>
    </row>
    <row r="2" spans="1:14" ht="24.75" customHeight="1" thickBot="1">
      <c r="A2" s="626" t="s">
        <v>2</v>
      </c>
      <c r="B2" s="627" t="s">
        <v>522</v>
      </c>
      <c r="C2" s="627"/>
      <c r="D2" s="628" t="s">
        <v>3</v>
      </c>
      <c r="E2" s="628"/>
      <c r="F2" s="629" t="s">
        <v>523</v>
      </c>
      <c r="G2" s="629"/>
      <c r="H2" s="626" t="s">
        <v>2</v>
      </c>
      <c r="I2" s="627" t="s">
        <v>522</v>
      </c>
      <c r="J2" s="627"/>
      <c r="K2" s="628" t="s">
        <v>3</v>
      </c>
      <c r="L2" s="628"/>
      <c r="M2" s="629" t="s">
        <v>523</v>
      </c>
      <c r="N2" s="629"/>
    </row>
    <row r="3" spans="1:14" ht="36.75" thickBot="1">
      <c r="A3" s="626"/>
      <c r="B3" s="2" t="s">
        <v>4</v>
      </c>
      <c r="C3" s="3" t="s">
        <v>5</v>
      </c>
      <c r="D3" s="2" t="s">
        <v>4</v>
      </c>
      <c r="E3" s="3" t="s">
        <v>5</v>
      </c>
      <c r="F3" s="2" t="s">
        <v>4</v>
      </c>
      <c r="G3" s="3" t="s">
        <v>5</v>
      </c>
      <c r="H3" s="626"/>
      <c r="I3" s="2" t="s">
        <v>4</v>
      </c>
      <c r="J3" s="3" t="s">
        <v>5</v>
      </c>
      <c r="K3" s="2" t="s">
        <v>4</v>
      </c>
      <c r="L3" s="3" t="s">
        <v>5</v>
      </c>
      <c r="M3" s="2" t="s">
        <v>4</v>
      </c>
      <c r="N3" s="3" t="s">
        <v>5</v>
      </c>
    </row>
    <row r="4" spans="1:14" ht="22.5" customHeight="1">
      <c r="A4" s="4" t="s">
        <v>6</v>
      </c>
      <c r="B4" s="5">
        <f>SUM('Mérleg Önkorm.'!B4+'Mérleg PH'!B4+'Mérleg Óvoda'!B4)</f>
        <v>21984</v>
      </c>
      <c r="C4" s="6">
        <f>SUM('Mérleg Önkorm.'!C4+'Mérleg PH'!C4+'Mérleg Óvoda'!C4)</f>
        <v>0</v>
      </c>
      <c r="D4" s="542">
        <f>SUM(F4-B4)</f>
        <v>0</v>
      </c>
      <c r="E4" s="8">
        <f>SUM(G4-C4)</f>
        <v>32</v>
      </c>
      <c r="F4" s="538">
        <f>SUM('Mérleg Önkorm.'!F4+'Mérleg PH'!F4+'Mérleg Óvoda'!F4)</f>
        <v>21984</v>
      </c>
      <c r="G4" s="6">
        <f>SUM('Mérleg Önkorm.'!G4+'Mérleg PH'!G4+'Mérleg Óvoda'!G4)</f>
        <v>32</v>
      </c>
      <c r="H4" s="9" t="s">
        <v>7</v>
      </c>
      <c r="I4" s="10">
        <f>SUM('Mérleg Önkorm.'!I4+'Mérleg PH'!I4+'Mérleg Óvoda'!I4)</f>
        <v>65973</v>
      </c>
      <c r="J4" s="6">
        <f>SUM('Mérleg Önkorm.'!J4+'Mérleg PH'!J4+'Mérleg Óvoda'!J4)</f>
        <v>5182</v>
      </c>
      <c r="K4" s="7">
        <f>SUM(M4-I4)</f>
        <v>642</v>
      </c>
      <c r="L4" s="8">
        <f>SUM(N4-J4)</f>
        <v>-95</v>
      </c>
      <c r="M4" s="542">
        <f>SUM('Mérleg Önkorm.'!M4+'Mérleg PH'!M4+'Mérleg Óvoda'!M4)</f>
        <v>66615</v>
      </c>
      <c r="N4" s="8">
        <f>SUM('Mérleg Önkorm.'!N4+'Mérleg PH'!N4+'Mérleg Óvoda'!N4)</f>
        <v>5087</v>
      </c>
    </row>
    <row r="5" spans="1:14" ht="24">
      <c r="A5" s="11" t="s">
        <v>8</v>
      </c>
      <c r="B5" s="5">
        <f>SUM('Mérleg Önkorm.'!B5+'Mérleg PH'!B5+'Mérleg Óvoda'!B5)</f>
        <v>25350</v>
      </c>
      <c r="C5" s="6">
        <f>SUM('Mérleg Önkorm.'!C5+'Mérleg PH'!C5+'Mérleg Óvoda'!C5)</f>
        <v>0</v>
      </c>
      <c r="D5" s="543">
        <f aca="true" t="shared" si="0" ref="D5:D12">SUM(F5-B5)</f>
        <v>0</v>
      </c>
      <c r="E5" s="13">
        <f aca="true" t="shared" si="1" ref="E5:E13">SUM(G5-C5)</f>
        <v>0</v>
      </c>
      <c r="F5" s="538">
        <f>SUM('Mérleg Önkorm.'!F5+'Mérleg PH'!F5+'Mérleg Óvoda'!F5)</f>
        <v>25350</v>
      </c>
      <c r="G5" s="6">
        <f>SUM('Mérleg Önkorm.'!G5+'Mérleg PH'!G5+'Mérleg Óvoda'!G5)</f>
        <v>0</v>
      </c>
      <c r="H5" s="11" t="s">
        <v>9</v>
      </c>
      <c r="I5" s="10">
        <f>SUM('Mérleg Önkorm.'!I5+'Mérleg PH'!I5+'Mérleg Óvoda'!I5)</f>
        <v>17127</v>
      </c>
      <c r="J5" s="6">
        <f>SUM('Mérleg Önkorm.'!J5+'Mérleg PH'!J5+'Mérleg Óvoda'!J5)</f>
        <v>1412</v>
      </c>
      <c r="K5" s="12">
        <f aca="true" t="shared" si="2" ref="K5:K12">SUM(M5-I5)</f>
        <v>-544</v>
      </c>
      <c r="L5" s="13">
        <f aca="true" t="shared" si="3" ref="L5:L13">SUM(N5-J5)</f>
        <v>-23</v>
      </c>
      <c r="M5" s="543">
        <f>SUM('Mérleg Önkorm.'!M5+'Mérleg PH'!M5+'Mérleg Óvoda'!M5)</f>
        <v>16583</v>
      </c>
      <c r="N5" s="13">
        <f>SUM('Mérleg Önkorm.'!N5+'Mérleg PH'!N5+'Mérleg Óvoda'!N5)</f>
        <v>1389</v>
      </c>
    </row>
    <row r="6" spans="1:14" ht="22.5" customHeight="1">
      <c r="A6" s="11" t="s">
        <v>10</v>
      </c>
      <c r="B6" s="5">
        <f>SUM('Mérleg Önkorm.'!B6+'Mérleg PH'!B6+'Mérleg Óvoda'!B6)</f>
        <v>108734</v>
      </c>
      <c r="C6" s="6">
        <f>SUM('Mérleg Önkorm.'!C6+'Mérleg PH'!C6+'Mérleg Óvoda'!C6)</f>
        <v>0</v>
      </c>
      <c r="D6" s="543">
        <f t="shared" si="0"/>
        <v>0</v>
      </c>
      <c r="E6" s="13">
        <f t="shared" si="1"/>
        <v>0</v>
      </c>
      <c r="F6" s="538">
        <f>SUM('Mérleg Önkorm.'!F6+'Mérleg PH'!F6+'Mérleg Óvoda'!F6)</f>
        <v>108734</v>
      </c>
      <c r="G6" s="6">
        <f>SUM('Mérleg Önkorm.'!G6+'Mérleg PH'!G6+'Mérleg Óvoda'!G6)</f>
        <v>0</v>
      </c>
      <c r="H6" s="11" t="s">
        <v>11</v>
      </c>
      <c r="I6" s="10">
        <f>SUM('Mérleg Önkorm.'!I6+'Mérleg PH'!I6+'Mérleg Óvoda'!I6)</f>
        <v>56264</v>
      </c>
      <c r="J6" s="6">
        <f>SUM('Mérleg Önkorm.'!J6+'Mérleg PH'!J6+'Mérleg Óvoda'!J6)</f>
        <v>500</v>
      </c>
      <c r="K6" s="12">
        <f t="shared" si="2"/>
        <v>4711</v>
      </c>
      <c r="L6" s="13">
        <f t="shared" si="3"/>
        <v>333</v>
      </c>
      <c r="M6" s="543">
        <f>SUM('Mérleg Önkorm.'!M6+'Mérleg PH'!M6+'Mérleg Óvoda'!M6)</f>
        <v>60975</v>
      </c>
      <c r="N6" s="13">
        <f>SUM('Mérleg Önkorm.'!N6+'Mérleg PH'!N6+'Mérleg Óvoda'!N6)</f>
        <v>833</v>
      </c>
    </row>
    <row r="7" spans="1:14" ht="22.5" customHeight="1">
      <c r="A7" s="14" t="s">
        <v>12</v>
      </c>
      <c r="B7" s="5">
        <f>SUM('Mérleg Önkorm.'!B7+'Mérleg PH'!B7+'Mérleg Óvoda'!B7)</f>
        <v>15</v>
      </c>
      <c r="C7" s="6">
        <f>SUM('Mérleg Önkorm.'!C7+'Mérleg PH'!C7+'Mérleg Óvoda'!C7)</f>
        <v>0</v>
      </c>
      <c r="D7" s="543">
        <f t="shared" si="0"/>
        <v>0</v>
      </c>
      <c r="E7" s="13">
        <f t="shared" si="1"/>
        <v>0</v>
      </c>
      <c r="F7" s="538">
        <f>SUM('Mérleg Önkorm.'!F7+'Mérleg PH'!F7+'Mérleg Óvoda'!F7)</f>
        <v>15</v>
      </c>
      <c r="G7" s="6">
        <f>SUM('Mérleg Önkorm.'!G7+'Mérleg PH'!G7+'Mérleg Óvoda'!G7)</f>
        <v>0</v>
      </c>
      <c r="H7" s="15" t="s">
        <v>13</v>
      </c>
      <c r="I7" s="10">
        <f>SUM('Mérleg Önkorm.'!I7+'Mérleg PH'!I7+'Mérleg Óvoda'!I7)</f>
        <v>34567</v>
      </c>
      <c r="J7" s="6">
        <f>SUM('Mérleg Önkorm.'!J7+'Mérleg PH'!J7+'Mérleg Óvoda'!J7)</f>
        <v>270</v>
      </c>
      <c r="K7" s="12">
        <f t="shared" si="2"/>
        <v>0</v>
      </c>
      <c r="L7" s="13">
        <f t="shared" si="3"/>
        <v>-15</v>
      </c>
      <c r="M7" s="543">
        <f>SUM('Mérleg Önkorm.'!M7+'Mérleg PH'!M7+'Mérleg Óvoda'!M7)</f>
        <v>34567</v>
      </c>
      <c r="N7" s="13">
        <f>SUM('Mérleg Önkorm.'!N7+'Mérleg PH'!N7+'Mérleg Óvoda'!N7)</f>
        <v>255</v>
      </c>
    </row>
    <row r="8" spans="1:14" ht="22.5" customHeight="1">
      <c r="A8" s="11" t="s">
        <v>14</v>
      </c>
      <c r="B8" s="5">
        <f>SUM('Mérleg Önkorm.'!B8+'Mérleg PH'!B8+'Mérleg Óvoda'!B8)</f>
        <v>0</v>
      </c>
      <c r="C8" s="6">
        <f>SUM('Mérleg Önkorm.'!C8+'Mérleg PH'!C8+'Mérleg Óvoda'!C8)</f>
        <v>0</v>
      </c>
      <c r="D8" s="543">
        <f t="shared" si="0"/>
        <v>0</v>
      </c>
      <c r="E8" s="13">
        <f t="shared" si="1"/>
        <v>0</v>
      </c>
      <c r="F8" s="538">
        <f>SUM('Mérleg Önkorm.'!F8+'Mérleg PH'!F8+'Mérleg Óvoda'!F8)</f>
        <v>0</v>
      </c>
      <c r="G8" s="6">
        <f>SUM('Mérleg Önkorm.'!G8+'Mérleg PH'!G8+'Mérleg Óvoda'!G8)</f>
        <v>0</v>
      </c>
      <c r="H8" s="11" t="s">
        <v>15</v>
      </c>
      <c r="I8" s="10">
        <f>SUM('Mérleg Önkorm.'!I8+'Mérleg PH'!I8+'Mérleg Óvoda'!I8)</f>
        <v>3205</v>
      </c>
      <c r="J8" s="6">
        <f>SUM('Mérleg Önkorm.'!J8+'Mérleg PH'!J8+'Mérleg Óvoda'!J8)</f>
        <v>0</v>
      </c>
      <c r="K8" s="12">
        <f t="shared" si="2"/>
        <v>544</v>
      </c>
      <c r="L8" s="13">
        <f t="shared" si="3"/>
        <v>0</v>
      </c>
      <c r="M8" s="543">
        <f>SUM('Mérleg Önkorm.'!M8+'Mérleg PH'!M8+'Mérleg Óvoda'!M8)</f>
        <v>3749</v>
      </c>
      <c r="N8" s="13">
        <f>SUM('Mérleg Önkorm.'!N8+'Mérleg PH'!N8+'Mérleg Óvoda'!N8)</f>
        <v>0</v>
      </c>
    </row>
    <row r="9" spans="1:14" ht="22.5" customHeight="1">
      <c r="A9" s="11" t="s">
        <v>16</v>
      </c>
      <c r="B9" s="5">
        <f>SUM('Mérleg Önkorm.'!B9+'Mérleg PH'!B9+'Mérleg Óvoda'!B9)</f>
        <v>9243</v>
      </c>
      <c r="C9" s="6">
        <f>SUM('Mérleg Önkorm.'!C9+'Mérleg PH'!C9+'Mérleg Óvoda'!C9)</f>
        <v>0</v>
      </c>
      <c r="D9" s="543">
        <f t="shared" si="0"/>
        <v>1333</v>
      </c>
      <c r="E9" s="13">
        <f t="shared" si="1"/>
        <v>0</v>
      </c>
      <c r="F9" s="538">
        <f>SUM('Mérleg Önkorm.'!F9+'Mérleg PH'!F9+'Mérleg Óvoda'!F9)</f>
        <v>10576</v>
      </c>
      <c r="G9" s="6">
        <f>SUM('Mérleg Önkorm.'!G9+'Mérleg PH'!G9+'Mérleg Óvoda'!G9)</f>
        <v>0</v>
      </c>
      <c r="H9" s="11" t="s">
        <v>17</v>
      </c>
      <c r="I9" s="10">
        <f>SUM('Mérleg Önkorm.'!I9+'Mérleg PH'!I9+'Mérleg Óvoda'!I9)</f>
        <v>1311</v>
      </c>
      <c r="J9" s="6">
        <f>SUM('Mérleg Önkorm.'!J9+'Mérleg PH'!J9+'Mérleg Óvoda'!J9)</f>
        <v>0</v>
      </c>
      <c r="K9" s="12">
        <f t="shared" si="2"/>
        <v>0</v>
      </c>
      <c r="L9" s="13">
        <f t="shared" si="3"/>
        <v>0</v>
      </c>
      <c r="M9" s="543">
        <f>SUM('Mérleg Önkorm.'!M9+'Mérleg PH'!M9+'Mérleg Óvoda'!M9)</f>
        <v>1311</v>
      </c>
      <c r="N9" s="13">
        <f>SUM('Mérleg Önkorm.'!N9+'Mérleg PH'!N9+'Mérleg Óvoda'!N9)</f>
        <v>0</v>
      </c>
    </row>
    <row r="10" spans="1:14" ht="22.5" customHeight="1">
      <c r="A10" s="11" t="s">
        <v>18</v>
      </c>
      <c r="B10" s="5">
        <f>SUM('Mérleg Önkorm.'!B10+'Mérleg PH'!B10+'Mérleg Óvoda'!B10)</f>
        <v>0</v>
      </c>
      <c r="C10" s="6">
        <f>SUM('Mérleg Önkorm.'!C10+'Mérleg PH'!C10+'Mérleg Óvoda'!C10)</f>
        <v>270</v>
      </c>
      <c r="D10" s="543">
        <f t="shared" si="0"/>
        <v>0</v>
      </c>
      <c r="E10" s="13">
        <f t="shared" si="1"/>
        <v>-170</v>
      </c>
      <c r="F10" s="538">
        <f>SUM('Mérleg Önkorm.'!F10+'Mérleg PH'!F10+'Mérleg Óvoda'!F10)</f>
        <v>0</v>
      </c>
      <c r="G10" s="6">
        <f>SUM('Mérleg Önkorm.'!G10+'Mérleg PH'!G10+'Mérleg Óvoda'!G10)</f>
        <v>100</v>
      </c>
      <c r="H10" s="11" t="s">
        <v>19</v>
      </c>
      <c r="I10" s="10">
        <f>SUM('Mérleg Önkorm.'!I10+'Mérleg PH'!I10+'Mérleg Óvoda'!I10)</f>
        <v>0</v>
      </c>
      <c r="J10" s="6">
        <f>SUM('Mérleg Önkorm.'!J10+'Mérleg PH'!J10+'Mérleg Óvoda'!J10)</f>
        <v>6790</v>
      </c>
      <c r="K10" s="12">
        <f t="shared" si="2"/>
        <v>0</v>
      </c>
      <c r="L10" s="13">
        <f t="shared" si="3"/>
        <v>40</v>
      </c>
      <c r="M10" s="543">
        <f>SUM('Mérleg Önkorm.'!M10+'Mérleg PH'!M10+'Mérleg Óvoda'!M10)</f>
        <v>0</v>
      </c>
      <c r="N10" s="13">
        <f>SUM('Mérleg Önkorm.'!N10+'Mérleg PH'!N10+'Mérleg Óvoda'!N10)</f>
        <v>6830</v>
      </c>
    </row>
    <row r="11" spans="1:14" ht="22.5" customHeight="1">
      <c r="A11" s="11" t="s">
        <v>20</v>
      </c>
      <c r="B11" s="5">
        <f>SUM('Mérleg Önkorm.'!B11+'Mérleg PH'!B11+'Mérleg Óvoda'!B11)</f>
        <v>5790</v>
      </c>
      <c r="C11" s="6">
        <f>SUM('Mérleg Önkorm.'!C11+'Mérleg PH'!C11+'Mérleg Óvoda'!C11)</f>
        <v>0</v>
      </c>
      <c r="D11" s="543">
        <f t="shared" si="0"/>
        <v>0</v>
      </c>
      <c r="E11" s="13">
        <f t="shared" si="1"/>
        <v>0</v>
      </c>
      <c r="F11" s="538">
        <f>SUM('Mérleg Önkorm.'!F11+'Mérleg PH'!F11+'Mérleg Óvoda'!F11)</f>
        <v>5790</v>
      </c>
      <c r="G11" s="6">
        <f>SUM('Mérleg Önkorm.'!G11+'Mérleg PH'!G11+'Mérleg Óvoda'!G11)</f>
        <v>0</v>
      </c>
      <c r="H11" s="11" t="s">
        <v>21</v>
      </c>
      <c r="I11" s="10">
        <f>SUM('Mérleg Önkorm.'!I11+'Mérleg PH'!I11+'Mérleg Óvoda'!I11)</f>
        <v>0</v>
      </c>
      <c r="J11" s="6">
        <f>SUM('Mérleg Önkorm.'!J11+'Mérleg PH'!J11+'Mérleg Óvoda'!J11)</f>
        <v>0</v>
      </c>
      <c r="K11" s="12">
        <f t="shared" si="2"/>
        <v>0</v>
      </c>
      <c r="L11" s="13">
        <f t="shared" si="3"/>
        <v>0</v>
      </c>
      <c r="M11" s="543">
        <f>SUM('Mérleg Önkorm.'!M11+'Mérleg PH'!M11+'Mérleg Óvoda'!M11)</f>
        <v>0</v>
      </c>
      <c r="N11" s="13">
        <f>SUM('Mérleg Önkorm.'!N11+'Mérleg PH'!N11+'Mérleg Óvoda'!N11)</f>
        <v>0</v>
      </c>
    </row>
    <row r="12" spans="1:14" ht="22.5" customHeight="1">
      <c r="A12" s="11" t="s">
        <v>22</v>
      </c>
      <c r="B12" s="5">
        <f>SUM('Mérleg Önkorm.'!B12+'Mérleg PH'!B12+'Mérleg Óvoda'!B12)</f>
        <v>66991</v>
      </c>
      <c r="C12" s="6">
        <f>SUM('Mérleg Önkorm.'!C12+'Mérleg PH'!C12+'Mérleg Óvoda'!C12)</f>
        <v>0</v>
      </c>
      <c r="D12" s="543">
        <f t="shared" si="0"/>
        <v>0</v>
      </c>
      <c r="E12" s="13">
        <f t="shared" si="1"/>
        <v>0</v>
      </c>
      <c r="F12" s="538">
        <f>SUM('Mérleg Önkorm.'!F12+'Mérleg PH'!F12+'Mérleg Óvoda'!F12)</f>
        <v>66991</v>
      </c>
      <c r="G12" s="6">
        <f>SUM('Mérleg Önkorm.'!G12+'Mérleg PH'!G12+'Mérleg Óvoda'!G12)</f>
        <v>0</v>
      </c>
      <c r="H12" s="11" t="s">
        <v>23</v>
      </c>
      <c r="I12" s="10">
        <f>SUM('Mérleg Önkorm.'!I12+'Mérleg PH'!I12+'Mérleg Óvoda'!I12)</f>
        <v>13256</v>
      </c>
      <c r="J12" s="6">
        <f>SUM('Mérleg Önkorm.'!J12+'Mérleg PH'!J12+'Mérleg Óvoda'!J12)</f>
        <v>0</v>
      </c>
      <c r="K12" s="12">
        <f t="shared" si="2"/>
        <v>188</v>
      </c>
      <c r="L12" s="13">
        <f t="shared" si="3"/>
        <v>0</v>
      </c>
      <c r="M12" s="543">
        <f>SUM('Mérleg Önkorm.'!M12+'Mérleg PH'!M12+'Mérleg Óvoda'!M12)</f>
        <v>13444</v>
      </c>
      <c r="N12" s="13">
        <f>SUM('Mérleg Önkorm.'!N12+'Mérleg PH'!N12+'Mérleg Óvoda'!N12)</f>
        <v>0</v>
      </c>
    </row>
    <row r="13" spans="1:14" ht="22.5" customHeight="1" thickBot="1">
      <c r="A13" s="11"/>
      <c r="B13" s="16"/>
      <c r="C13" s="17"/>
      <c r="D13" s="543"/>
      <c r="E13" s="13">
        <f t="shared" si="1"/>
        <v>0</v>
      </c>
      <c r="F13" s="538">
        <f>SUM('Mérleg Önkorm.'!F13+'Mérleg PH'!F13+'Mérleg Óvoda'!F13)</f>
        <v>0</v>
      </c>
      <c r="G13" s="6">
        <f>SUM('Mérleg Önkorm.'!G13+'Mérleg PH'!G13+'Mérleg Óvoda'!G13)</f>
        <v>0</v>
      </c>
      <c r="H13" s="11"/>
      <c r="I13" s="5"/>
      <c r="J13" s="17"/>
      <c r="K13" s="12"/>
      <c r="L13" s="13">
        <f t="shared" si="3"/>
        <v>0</v>
      </c>
      <c r="M13" s="543">
        <f>SUM('Mérleg Önkorm.'!M13+'Mérleg PH'!M13+'Mérleg Óvoda'!M13)</f>
        <v>0</v>
      </c>
      <c r="N13" s="13">
        <f>SUM('Mérleg Önkorm.'!N13+'Mérleg PH'!N13+'Mérleg Óvoda'!N13)</f>
        <v>0</v>
      </c>
    </row>
    <row r="14" spans="1:14" ht="15.75" thickBot="1">
      <c r="A14" s="20" t="s">
        <v>24</v>
      </c>
      <c r="B14" s="21">
        <f aca="true" t="shared" si="4" ref="B14:G14">SUM(B4:B13)</f>
        <v>238107</v>
      </c>
      <c r="C14" s="22">
        <f t="shared" si="4"/>
        <v>270</v>
      </c>
      <c r="D14" s="23">
        <f t="shared" si="4"/>
        <v>1333</v>
      </c>
      <c r="E14" s="24">
        <f t="shared" si="4"/>
        <v>-138</v>
      </c>
      <c r="F14" s="23">
        <f t="shared" si="4"/>
        <v>239440</v>
      </c>
      <c r="G14" s="24">
        <f t="shared" si="4"/>
        <v>132</v>
      </c>
      <c r="H14" s="20" t="s">
        <v>25</v>
      </c>
      <c r="I14" s="21">
        <f aca="true" t="shared" si="5" ref="I14:N14">SUM(I4:I13)</f>
        <v>191703</v>
      </c>
      <c r="J14" s="22">
        <f t="shared" si="5"/>
        <v>14154</v>
      </c>
      <c r="K14" s="23">
        <f t="shared" si="5"/>
        <v>5541</v>
      </c>
      <c r="L14" s="24">
        <f t="shared" si="5"/>
        <v>240</v>
      </c>
      <c r="M14" s="23">
        <f t="shared" si="5"/>
        <v>197244</v>
      </c>
      <c r="N14" s="24">
        <f t="shared" si="5"/>
        <v>14394</v>
      </c>
    </row>
    <row r="15" spans="1:14" ht="37.5" customHeight="1">
      <c r="A15" s="27" t="s">
        <v>26</v>
      </c>
      <c r="B15" s="10">
        <f>SUM('Mérleg Önkorm.'!B15+'Mérleg PH'!B15+'Mérleg Óvoda'!B15)</f>
        <v>0</v>
      </c>
      <c r="C15" s="6">
        <f>SUM('Mérleg Önkorm.'!C15+'Mérleg PH'!C15+'Mérleg Óvoda'!C15)</f>
        <v>93</v>
      </c>
      <c r="D15" s="543">
        <f aca="true" t="shared" si="6" ref="D15:E20">SUM(F15-B15)</f>
        <v>0</v>
      </c>
      <c r="E15" s="13">
        <f t="shared" si="6"/>
        <v>0</v>
      </c>
      <c r="F15" s="538">
        <f>SUM('Mérleg Önkorm.'!F15+'Mérleg PH'!F15+'Mérleg Óvoda'!F15)</f>
        <v>0</v>
      </c>
      <c r="G15" s="6">
        <f>SUM('Mérleg Önkorm.'!G15+'Mérleg PH'!G15+'Mérleg Óvoda'!G15)</f>
        <v>93</v>
      </c>
      <c r="H15" s="28" t="s">
        <v>27</v>
      </c>
      <c r="I15" s="10">
        <f>SUM('Mérleg Önkorm.'!I15+'Mérleg PH'!I15+'Mérleg Óvoda'!I15)</f>
        <v>15273</v>
      </c>
      <c r="J15" s="6">
        <f>SUM('Mérleg Önkorm.'!J15+'Mérleg PH'!J15+'Mérleg Óvoda'!J15)</f>
        <v>0</v>
      </c>
      <c r="K15" s="12">
        <f aca="true" t="shared" si="7" ref="K15:L20">SUM(M15-I15)</f>
        <v>936</v>
      </c>
      <c r="L15" s="13">
        <f t="shared" si="7"/>
        <v>0</v>
      </c>
      <c r="M15" s="543">
        <f>SUM('Mérleg Önkorm.'!M15+'Mérleg PH'!M15+'Mérleg Óvoda'!M15)</f>
        <v>16209</v>
      </c>
      <c r="N15" s="13">
        <f>SUM('Mérleg Önkorm.'!N15+'Mérleg PH'!N15+'Mérleg Óvoda'!N15)</f>
        <v>0</v>
      </c>
    </row>
    <row r="16" spans="1:14" ht="22.5" customHeight="1">
      <c r="A16" s="28" t="s">
        <v>28</v>
      </c>
      <c r="B16" s="10">
        <f>SUM('Mérleg Önkorm.'!B16+'Mérleg PH'!B16+'Mérleg Óvoda'!B16)</f>
        <v>0</v>
      </c>
      <c r="C16" s="6">
        <f>SUM('Mérleg Önkorm.'!C16+'Mérleg PH'!C16+'Mérleg Óvoda'!C16)</f>
        <v>0</v>
      </c>
      <c r="D16" s="543">
        <f t="shared" si="6"/>
        <v>0</v>
      </c>
      <c r="E16" s="13">
        <f t="shared" si="6"/>
        <v>0</v>
      </c>
      <c r="F16" s="538">
        <f>SUM('Mérleg Önkorm.'!F16+'Mérleg PH'!F16+'Mérleg Óvoda'!F16)</f>
        <v>0</v>
      </c>
      <c r="G16" s="6">
        <f>SUM('Mérleg Önkorm.'!G16+'Mérleg PH'!G16+'Mérleg Óvoda'!G16)</f>
        <v>0</v>
      </c>
      <c r="H16" s="29" t="s">
        <v>29</v>
      </c>
      <c r="I16" s="10">
        <f>SUM('Mérleg Önkorm.'!I16+'Mérleg PH'!I16+'Mérleg Óvoda'!I16)</f>
        <v>0</v>
      </c>
      <c r="J16" s="6">
        <f>SUM('Mérleg Önkorm.'!J16+'Mérleg PH'!J16+'Mérleg Óvoda'!J16)</f>
        <v>0</v>
      </c>
      <c r="K16" s="12">
        <f t="shared" si="7"/>
        <v>0</v>
      </c>
      <c r="L16" s="13">
        <f t="shared" si="7"/>
        <v>0</v>
      </c>
      <c r="M16" s="543">
        <f>SUM('Mérleg Önkorm.'!M16+'Mérleg PH'!M16+'Mérleg Óvoda'!M16)</f>
        <v>0</v>
      </c>
      <c r="N16" s="13">
        <f>SUM('Mérleg Önkorm.'!N16+'Mérleg PH'!N16+'Mérleg Óvoda'!N16)</f>
        <v>0</v>
      </c>
    </row>
    <row r="17" spans="1:14" ht="22.5" customHeight="1">
      <c r="A17" s="11" t="s">
        <v>30</v>
      </c>
      <c r="B17" s="10">
        <f>SUM('Mérleg Önkorm.'!B17+'Mérleg PH'!B17+'Mérleg Óvoda'!B17)</f>
        <v>0</v>
      </c>
      <c r="C17" s="6">
        <f>SUM('Mérleg Önkorm.'!C17+'Mérleg PH'!C17+'Mérleg Óvoda'!C17)</f>
        <v>0</v>
      </c>
      <c r="D17" s="543">
        <f t="shared" si="6"/>
        <v>0</v>
      </c>
      <c r="E17" s="13">
        <f t="shared" si="6"/>
        <v>0</v>
      </c>
      <c r="F17" s="538">
        <f>SUM('Mérleg Önkorm.'!F17+'Mérleg PH'!F17+'Mérleg Óvoda'!F17)</f>
        <v>0</v>
      </c>
      <c r="G17" s="6">
        <f>SUM('Mérleg Önkorm.'!G17+'Mérleg PH'!G17+'Mérleg Óvoda'!G17)</f>
        <v>0</v>
      </c>
      <c r="H17" s="29" t="s">
        <v>31</v>
      </c>
      <c r="I17" s="10">
        <f>SUM('Mérleg Önkorm.'!I17+'Mérleg PH'!I17+'Mérleg Óvoda'!I17)</f>
        <v>0</v>
      </c>
      <c r="J17" s="6">
        <f>SUM('Mérleg Önkorm.'!J17+'Mérleg PH'!J17+'Mérleg Óvoda'!J17)</f>
        <v>0</v>
      </c>
      <c r="K17" s="12">
        <f t="shared" si="7"/>
        <v>0</v>
      </c>
      <c r="L17" s="13">
        <f t="shared" si="7"/>
        <v>0</v>
      </c>
      <c r="M17" s="543"/>
      <c r="N17" s="13">
        <f>SUM('Mérleg Önkorm.'!N17+'Mérleg PH'!N17+'Mérleg Óvoda'!N17)</f>
        <v>0</v>
      </c>
    </row>
    <row r="18" spans="1:14" ht="22.5" customHeight="1">
      <c r="A18" s="11" t="s">
        <v>32</v>
      </c>
      <c r="B18" s="10">
        <f>SUM('Mérleg Önkorm.'!B18+'Mérleg PH'!B18+'Mérleg Óvoda'!B18)</f>
        <v>0</v>
      </c>
      <c r="C18" s="6">
        <f>SUM('Mérleg Önkorm.'!C18+'Mérleg PH'!C18+'Mérleg Óvoda'!C18)</f>
        <v>0</v>
      </c>
      <c r="D18" s="543">
        <f t="shared" si="6"/>
        <v>0</v>
      </c>
      <c r="E18" s="13">
        <f t="shared" si="6"/>
        <v>0</v>
      </c>
      <c r="F18" s="538">
        <f>SUM('Mérleg Önkorm.'!F18+'Mérleg PH'!F18+'Mérleg Óvoda'!F18)</f>
        <v>0</v>
      </c>
      <c r="G18" s="6">
        <f>SUM('Mérleg Önkorm.'!G18+'Mérleg PH'!G18+'Mérleg Óvoda'!G18)</f>
        <v>0</v>
      </c>
      <c r="H18" s="11" t="s">
        <v>511</v>
      </c>
      <c r="I18" s="10">
        <f>SUM('Mérleg Önkorm.'!I18+'Mérleg PH'!I18+'Mérleg Óvoda'!I18)</f>
        <v>1214</v>
      </c>
      <c r="J18" s="6">
        <f>SUM('Mérleg Önkorm.'!J18+'Mérleg PH'!J18+'Mérleg Óvoda'!J18)</f>
        <v>0</v>
      </c>
      <c r="K18" s="12">
        <f t="shared" si="7"/>
        <v>0</v>
      </c>
      <c r="L18" s="13">
        <f t="shared" si="7"/>
        <v>0</v>
      </c>
      <c r="M18" s="543">
        <f>SUM('Mérleg Önkorm.'!M18+'Mérleg PH'!M18+'Mérleg Óvoda'!M18)</f>
        <v>1214</v>
      </c>
      <c r="N18" s="13">
        <f>SUM('Mérleg Önkorm.'!N18+'Mérleg PH'!N18+'Mérleg Óvoda'!N18)</f>
        <v>0</v>
      </c>
    </row>
    <row r="19" spans="1:14" ht="22.5" customHeight="1">
      <c r="A19" s="11" t="s">
        <v>33</v>
      </c>
      <c r="B19" s="10">
        <f>SUM('Mérleg Önkorm.'!B19+'Mérleg PH'!B19+'Mérleg Óvoda'!B19)</f>
        <v>14485</v>
      </c>
      <c r="C19" s="6">
        <f>SUM('Mérleg Önkorm.'!C19+'Mérleg PH'!C19+'Mérleg Óvoda'!C19)</f>
        <v>0</v>
      </c>
      <c r="D19" s="543">
        <f t="shared" si="6"/>
        <v>0</v>
      </c>
      <c r="E19" s="13">
        <f t="shared" si="6"/>
        <v>0</v>
      </c>
      <c r="F19" s="538">
        <f>SUM('Mérleg Önkorm.'!F19+'Mérleg PH'!F19+'Mérleg Óvoda'!F19)</f>
        <v>14485</v>
      </c>
      <c r="G19" s="6">
        <f>SUM('Mérleg Önkorm.'!G19+'Mérleg PH'!G19+'Mérleg Óvoda'!G19)</f>
        <v>0</v>
      </c>
      <c r="H19" s="29"/>
      <c r="I19" s="10">
        <f>SUM('Mérleg Önkorm.'!I19+'Mérleg PH'!I19+'Mérleg Óvoda'!I19)</f>
        <v>0</v>
      </c>
      <c r="J19" s="6">
        <f>SUM('Mérleg Önkorm.'!J19+'Mérleg PH'!J19+'Mérleg Óvoda'!J19)</f>
        <v>0</v>
      </c>
      <c r="K19" s="12">
        <f t="shared" si="7"/>
        <v>0</v>
      </c>
      <c r="L19" s="13">
        <f t="shared" si="7"/>
        <v>0</v>
      </c>
      <c r="M19" s="543">
        <f>SUM('Mérleg Önkorm.'!M19+'Mérleg PH'!M19+'Mérleg Óvoda'!M19)</f>
        <v>0</v>
      </c>
      <c r="N19" s="13">
        <f>SUM('Mérleg Önkorm.'!N19+'Mérleg PH'!N19+'Mérleg Óvoda'!N19)</f>
        <v>0</v>
      </c>
    </row>
    <row r="20" spans="2:14" ht="21.75" customHeight="1" thickBot="1">
      <c r="B20" s="30"/>
      <c r="C20" s="31"/>
      <c r="D20" s="543">
        <f t="shared" si="6"/>
        <v>0</v>
      </c>
      <c r="E20" s="13">
        <f t="shared" si="6"/>
        <v>0</v>
      </c>
      <c r="F20" s="539"/>
      <c r="G20" s="6">
        <f>SUM('Mérleg Önkorm.'!G20+'Mérleg PH'!G20+'Mérleg Óvoda'!G20)</f>
        <v>0</v>
      </c>
      <c r="H20" s="32"/>
      <c r="I20" s="10">
        <f>SUM('Mérleg Önkorm.'!I20+'Mérleg PH'!I20+'Mérleg Óvoda'!I20)</f>
        <v>0</v>
      </c>
      <c r="J20" s="6">
        <f>SUM('Mérleg Önkorm.'!J20+'Mérleg PH'!J20+'Mérleg Óvoda'!J20)</f>
        <v>0</v>
      </c>
      <c r="K20" s="12">
        <f t="shared" si="7"/>
        <v>0</v>
      </c>
      <c r="L20" s="13">
        <f t="shared" si="7"/>
        <v>0</v>
      </c>
      <c r="M20" s="543">
        <f>SUM('Mérleg Önkorm.'!M20+'Mérleg PH'!M20+'Mérleg Óvoda'!M20)</f>
        <v>0</v>
      </c>
      <c r="N20" s="13">
        <f>SUM('Mérleg Önkorm.'!N20+'Mérleg PH'!N20+'Mérleg Óvoda'!N20)</f>
        <v>0</v>
      </c>
    </row>
    <row r="21" spans="1:14" ht="24.75" customHeight="1" thickBot="1">
      <c r="A21" s="33" t="s">
        <v>34</v>
      </c>
      <c r="B21" s="34">
        <f aca="true" t="shared" si="8" ref="B21:G21">SUM(B15:B20)</f>
        <v>14485</v>
      </c>
      <c r="C21" s="49">
        <f t="shared" si="8"/>
        <v>93</v>
      </c>
      <c r="D21" s="36">
        <f t="shared" si="8"/>
        <v>0</v>
      </c>
      <c r="E21" s="37">
        <f t="shared" si="8"/>
        <v>0</v>
      </c>
      <c r="F21" s="87">
        <f t="shared" si="8"/>
        <v>14485</v>
      </c>
      <c r="G21" s="34">
        <f t="shared" si="8"/>
        <v>93</v>
      </c>
      <c r="H21" s="33" t="s">
        <v>35</v>
      </c>
      <c r="I21" s="34">
        <f aca="true" t="shared" si="9" ref="I21:N21">SUM(I15:I20)</f>
        <v>16487</v>
      </c>
      <c r="J21" s="49">
        <f t="shared" si="9"/>
        <v>0</v>
      </c>
      <c r="K21" s="36">
        <f t="shared" si="9"/>
        <v>936</v>
      </c>
      <c r="L21" s="37">
        <f t="shared" si="9"/>
        <v>0</v>
      </c>
      <c r="M21" s="36">
        <f>SUM(M15:M20)</f>
        <v>17423</v>
      </c>
      <c r="N21" s="37">
        <f t="shared" si="9"/>
        <v>0</v>
      </c>
    </row>
    <row r="22" spans="1:14" ht="15.75" thickBot="1">
      <c r="A22" s="38" t="s">
        <v>36</v>
      </c>
      <c r="B22" s="39">
        <f>SUM('Mérleg Önkorm.'!B22+'Mérleg PH'!B22+'Mérleg Óvoda'!B22)</f>
        <v>0</v>
      </c>
      <c r="C22" s="43">
        <f>SUM('Mérleg Önkorm.'!C22+'Mérleg PH'!C22+'Mérleg Óvoda'!C22)</f>
        <v>0</v>
      </c>
      <c r="D22" s="41">
        <f>SUM('Mérleg Önkorm.'!D22+'Mérleg PH'!D22+'Mérleg Óvoda'!D22)</f>
        <v>0</v>
      </c>
      <c r="E22" s="40">
        <f>SUM('Mérleg Önkorm.'!E22+'Mérleg PH'!E22+'Mérleg Óvoda'!E22)</f>
        <v>0</v>
      </c>
      <c r="F22" s="540">
        <f>SUM('Mérleg Önkorm.'!F22+'Mérleg PH'!F22+'Mérleg Óvoda'!F22)</f>
        <v>0</v>
      </c>
      <c r="G22" s="39">
        <f>SUM('Mérleg Önkorm.'!G22+'Mérleg PH'!G22+'Mérleg Óvoda'!G22)</f>
        <v>0</v>
      </c>
      <c r="H22" s="42" t="s">
        <v>37</v>
      </c>
      <c r="I22" s="39">
        <f>SUM('Mérleg Önkorm.'!I22+'Mérleg PH'!I22+'Mérleg Óvoda'!I22)</f>
        <v>30611</v>
      </c>
      <c r="J22" s="43">
        <f>SUM('Mérleg Önkorm.'!J22+'Mérleg PH'!J22+'Mérleg Óvoda'!J22)</f>
        <v>0</v>
      </c>
      <c r="K22" s="41">
        <f>SUM(M22-I22)</f>
        <v>0</v>
      </c>
      <c r="L22" s="40">
        <f>SUM(N22-J22)</f>
        <v>0</v>
      </c>
      <c r="M22" s="544">
        <f>SUM('Mérleg Önkorm.'!M22+'Mérleg PH'!M22+'Mérleg Óvoda'!M22)</f>
        <v>30611</v>
      </c>
      <c r="N22" s="40">
        <f>SUM('Mérleg Önkorm.'!N22+'Mérleg PH'!N22+'Mérleg Óvoda'!N22)</f>
        <v>0</v>
      </c>
    </row>
    <row r="23" spans="1:14" ht="36.75" thickBot="1">
      <c r="A23" s="44" t="s">
        <v>38</v>
      </c>
      <c r="B23" s="45">
        <f>SUM('Mérleg Önkorm.'!B23+'Mérleg PH'!B23+'Mérleg Óvoda'!B23)</f>
        <v>90133</v>
      </c>
      <c r="C23" s="537">
        <f>SUM('Mérleg Önkorm.'!C23+'Mérleg PH'!C23+'Mérleg Óvoda'!C23)</f>
        <v>0</v>
      </c>
      <c r="D23" s="47">
        <f>SUM('Mérleg Önkorm.'!D23+'Mérleg PH'!D23+'Mérleg Óvoda'!D23)</f>
        <v>1829</v>
      </c>
      <c r="E23" s="46">
        <f>SUM('Mérleg Önkorm.'!E23+'Mérleg PH'!E23+'Mérleg Óvoda'!E23)</f>
        <v>0</v>
      </c>
      <c r="F23" s="541">
        <f>SUM('Mérleg Önkorm.'!F23+'Mérleg PH'!F23+'Mérleg Óvoda'!F23)</f>
        <v>91962</v>
      </c>
      <c r="G23" s="45">
        <f>SUM('Mérleg Önkorm.'!G23+'Mérleg PH'!G23+'Mérleg Óvoda'!G23)</f>
        <v>0</v>
      </c>
      <c r="H23" s="48" t="s">
        <v>39</v>
      </c>
      <c r="I23" s="39">
        <f>SUM('Mérleg Önkorm.'!I23+'Mérleg PH'!I23+'Mérleg Óvoda'!I23)</f>
        <v>90133</v>
      </c>
      <c r="J23" s="43">
        <f>SUM('Mérleg Önkorm.'!J23+'Mérleg PH'!J23+'Mérleg Óvoda'!J23)</f>
        <v>0</v>
      </c>
      <c r="K23" s="41">
        <f>SUM(M23-I23)</f>
        <v>1829</v>
      </c>
      <c r="L23" s="40">
        <f>SUM(N23-J23)</f>
        <v>0</v>
      </c>
      <c r="M23" s="544">
        <f>SUM('Mérleg Önkorm.'!M23+'Mérleg PH'!M23+'Mérleg Óvoda'!M23)</f>
        <v>91962</v>
      </c>
      <c r="N23" s="40">
        <f>SUM('Mérleg Önkorm.'!N23+'Mérleg PH'!N23+'Mérleg Óvoda'!N23)</f>
        <v>0</v>
      </c>
    </row>
    <row r="24" spans="1:14" ht="15.75" thickBot="1">
      <c r="A24" s="33" t="s">
        <v>40</v>
      </c>
      <c r="B24" s="34">
        <f aca="true" t="shared" si="10" ref="B24:G24">SUM(B22:B23)</f>
        <v>90133</v>
      </c>
      <c r="C24" s="49">
        <f t="shared" si="10"/>
        <v>0</v>
      </c>
      <c r="D24" s="36">
        <f t="shared" si="10"/>
        <v>1829</v>
      </c>
      <c r="E24" s="37">
        <f t="shared" si="10"/>
        <v>0</v>
      </c>
      <c r="F24" s="87">
        <f t="shared" si="10"/>
        <v>91962</v>
      </c>
      <c r="G24" s="34">
        <f t="shared" si="10"/>
        <v>0</v>
      </c>
      <c r="H24" s="33" t="s">
        <v>41</v>
      </c>
      <c r="I24" s="34">
        <f aca="true" t="shared" si="11" ref="I24:N24">SUM(I22:I23)</f>
        <v>120744</v>
      </c>
      <c r="J24" s="49">
        <f t="shared" si="11"/>
        <v>0</v>
      </c>
      <c r="K24" s="36">
        <f t="shared" si="11"/>
        <v>1829</v>
      </c>
      <c r="L24" s="37">
        <f t="shared" si="11"/>
        <v>0</v>
      </c>
      <c r="M24" s="36">
        <f t="shared" si="11"/>
        <v>122573</v>
      </c>
      <c r="N24" s="37">
        <f t="shared" si="11"/>
        <v>0</v>
      </c>
    </row>
    <row r="25" spans="1:14" ht="15.75" thickBot="1">
      <c r="A25" s="33"/>
      <c r="B25" s="34"/>
      <c r="C25" s="35"/>
      <c r="D25" s="36"/>
      <c r="E25" s="37"/>
      <c r="F25" s="87"/>
      <c r="G25" s="37"/>
      <c r="H25" s="33"/>
      <c r="I25" s="34"/>
      <c r="J25" s="35"/>
      <c r="K25" s="25"/>
      <c r="L25" s="26"/>
      <c r="M25" s="25"/>
      <c r="N25" s="26"/>
    </row>
    <row r="26" spans="1:14" ht="15.75" thickBot="1">
      <c r="A26" s="20" t="s">
        <v>42</v>
      </c>
      <c r="B26" s="21">
        <f aca="true" t="shared" si="12" ref="B26:G26">SUM(B14+B21+B24)</f>
        <v>342725</v>
      </c>
      <c r="C26" s="22">
        <f t="shared" si="12"/>
        <v>363</v>
      </c>
      <c r="D26" s="23">
        <f t="shared" si="12"/>
        <v>3162</v>
      </c>
      <c r="E26" s="24">
        <f t="shared" si="12"/>
        <v>-138</v>
      </c>
      <c r="F26" s="23">
        <f t="shared" si="12"/>
        <v>345887</v>
      </c>
      <c r="G26" s="24">
        <f t="shared" si="12"/>
        <v>225</v>
      </c>
      <c r="H26" s="20" t="s">
        <v>43</v>
      </c>
      <c r="I26" s="21">
        <f aca="true" t="shared" si="13" ref="I26:N26">SUM(I14+I21+I24)</f>
        <v>328934</v>
      </c>
      <c r="J26" s="22">
        <f t="shared" si="13"/>
        <v>14154</v>
      </c>
      <c r="K26" s="23">
        <f t="shared" si="13"/>
        <v>8306</v>
      </c>
      <c r="L26" s="24">
        <f t="shared" si="13"/>
        <v>240</v>
      </c>
      <c r="M26" s="23">
        <f t="shared" si="13"/>
        <v>337240</v>
      </c>
      <c r="N26" s="24">
        <f t="shared" si="13"/>
        <v>14394</v>
      </c>
    </row>
    <row r="27" spans="1:14" ht="15.75" thickBot="1">
      <c r="A27" s="50" t="s">
        <v>44</v>
      </c>
      <c r="B27" s="51"/>
      <c r="C27" s="52"/>
      <c r="D27" s="53"/>
      <c r="E27" s="54"/>
      <c r="F27" s="105"/>
      <c r="G27" s="54"/>
      <c r="H27" s="50" t="s">
        <v>45</v>
      </c>
      <c r="I27" s="55"/>
      <c r="J27" s="56"/>
      <c r="K27" s="25"/>
      <c r="L27" s="26"/>
      <c r="M27" s="25"/>
      <c r="N27" s="26"/>
    </row>
  </sheetData>
  <sheetProtection selectLockedCells="1" selectUnlockedCells="1"/>
  <mergeCells count="10">
    <mergeCell ref="A1:G1"/>
    <mergeCell ref="H1:N1"/>
    <mergeCell ref="A2:A3"/>
    <mergeCell ref="B2:C2"/>
    <mergeCell ref="D2:E2"/>
    <mergeCell ref="F2:G2"/>
    <mergeCell ref="H2:H3"/>
    <mergeCell ref="I2:J2"/>
    <mergeCell ref="K2:L2"/>
    <mergeCell ref="M2:N2"/>
  </mergeCells>
  <printOptions/>
  <pageMargins left="0.9736111111111111" right="0.7479166666666667" top="0.9840277777777777" bottom="0.9840277777777777" header="0.5" footer="0.5118055555555555"/>
  <pageSetup horizontalDpi="300" verticalDpi="300" orientation="landscape" paperSize="9" scale="74" r:id="rId1"/>
  <headerFooter alignWithMargins="0">
    <oddHeader>&amp;C&amp;"Arial,Félkövér"Ősi Község Önkormányzata
összevont mérlege
&amp;"Arial,Normál"2013. év&amp;R1. sz. melléklet a ../2013 (IX....) önkorm.rendelettervezethez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8.00390625" style="0" customWidth="1"/>
    <col min="2" max="2" width="51.421875" style="0" customWidth="1"/>
    <col min="3" max="3" width="16.7109375" style="0" customWidth="1"/>
    <col min="4" max="4" width="10.140625" style="0" customWidth="1"/>
    <col min="5" max="5" width="15.7109375" style="0" customWidth="1"/>
  </cols>
  <sheetData>
    <row r="1" spans="2:5" ht="38.25" customHeight="1">
      <c r="B1" s="646" t="s">
        <v>547</v>
      </c>
      <c r="C1" s="646"/>
      <c r="D1" s="646"/>
      <c r="E1" s="646"/>
    </row>
    <row r="2" spans="2:4" ht="26.25" customHeight="1">
      <c r="B2" s="647" t="s">
        <v>246</v>
      </c>
      <c r="C2" s="647"/>
      <c r="D2" s="647"/>
    </row>
    <row r="4" spans="2:4" s="346" customFormat="1" ht="15.75" customHeight="1">
      <c r="B4" s="648" t="s">
        <v>236</v>
      </c>
      <c r="C4" s="648"/>
      <c r="D4" s="648"/>
    </row>
    <row r="6" ht="12.75" customHeight="1">
      <c r="E6" s="347" t="s">
        <v>248</v>
      </c>
    </row>
    <row r="7" spans="1:5" ht="31.5">
      <c r="A7" s="448" t="s">
        <v>249</v>
      </c>
      <c r="B7" s="449" t="s">
        <v>2</v>
      </c>
      <c r="C7" s="450" t="s">
        <v>526</v>
      </c>
      <c r="D7" s="450" t="s">
        <v>3</v>
      </c>
      <c r="E7" s="450" t="s">
        <v>525</v>
      </c>
    </row>
    <row r="8" spans="1:5" ht="33.75" customHeight="1">
      <c r="A8" s="351">
        <v>1</v>
      </c>
      <c r="B8" s="352" t="s">
        <v>527</v>
      </c>
      <c r="C8" s="451">
        <v>7112</v>
      </c>
      <c r="D8" s="547">
        <f>SUM(E8-C8)</f>
        <v>188</v>
      </c>
      <c r="E8" s="603">
        <v>7300</v>
      </c>
    </row>
    <row r="9" spans="1:5" ht="21.75" customHeight="1">
      <c r="A9" s="351"/>
      <c r="B9" s="358" t="s">
        <v>259</v>
      </c>
      <c r="C9" s="383">
        <f>SUM(C8)</f>
        <v>7112</v>
      </c>
      <c r="D9" s="547">
        <f>SUM(E9-C9)</f>
        <v>188</v>
      </c>
      <c r="E9" s="383">
        <f>SUM(E8:E8)</f>
        <v>7300</v>
      </c>
    </row>
  </sheetData>
  <sheetProtection/>
  <mergeCells count="3">
    <mergeCell ref="B1:E1"/>
    <mergeCell ref="B2:D2"/>
    <mergeCell ref="B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8.00390625" style="0" customWidth="1"/>
    <col min="2" max="2" width="51.421875" style="0" customWidth="1"/>
    <col min="3" max="3" width="17.8515625" style="0" customWidth="1"/>
    <col min="4" max="4" width="10.140625" style="0" customWidth="1"/>
    <col min="5" max="5" width="15.7109375" style="0" customWidth="1"/>
  </cols>
  <sheetData>
    <row r="1" spans="2:5" ht="38.25" customHeight="1">
      <c r="B1" s="646" t="s">
        <v>546</v>
      </c>
      <c r="C1" s="646"/>
      <c r="D1" s="646"/>
      <c r="E1" s="646"/>
    </row>
    <row r="2" spans="2:4" ht="26.25" customHeight="1">
      <c r="B2" s="647" t="s">
        <v>246</v>
      </c>
      <c r="C2" s="647"/>
      <c r="D2" s="647"/>
    </row>
    <row r="4" spans="2:4" s="346" customFormat="1" ht="15.75" customHeight="1">
      <c r="B4" s="648" t="s">
        <v>425</v>
      </c>
      <c r="C4" s="648"/>
      <c r="D4" s="648"/>
    </row>
    <row r="6" ht="12.75" customHeight="1">
      <c r="E6" s="347" t="s">
        <v>248</v>
      </c>
    </row>
    <row r="7" spans="1:5" ht="39" customHeight="1">
      <c r="A7" s="448" t="s">
        <v>249</v>
      </c>
      <c r="B7" s="449" t="s">
        <v>2</v>
      </c>
      <c r="C7" s="450" t="s">
        <v>526</v>
      </c>
      <c r="D7" s="450" t="s">
        <v>3</v>
      </c>
      <c r="E7" s="450" t="s">
        <v>525</v>
      </c>
    </row>
    <row r="8" spans="1:5" ht="33.75" customHeight="1">
      <c r="A8" s="351">
        <v>1</v>
      </c>
      <c r="B8" s="352" t="s">
        <v>128</v>
      </c>
      <c r="C8" s="451">
        <v>1129</v>
      </c>
      <c r="D8" s="549">
        <f>SUM(E8-C8)</f>
        <v>0</v>
      </c>
      <c r="E8" s="549">
        <v>1129</v>
      </c>
    </row>
    <row r="9" spans="1:5" s="357" customFormat="1" ht="22.5" customHeight="1">
      <c r="A9" s="452">
        <v>2</v>
      </c>
      <c r="B9" s="453" t="s">
        <v>313</v>
      </c>
      <c r="C9" s="454">
        <v>15</v>
      </c>
      <c r="D9" s="549">
        <f>SUM(E9-C9)</f>
        <v>0</v>
      </c>
      <c r="E9" s="550">
        <v>15</v>
      </c>
    </row>
    <row r="10" spans="1:5" s="357" customFormat="1" ht="22.5" customHeight="1">
      <c r="A10" s="452">
        <v>3</v>
      </c>
      <c r="B10" s="453" t="s">
        <v>510</v>
      </c>
      <c r="C10" s="454">
        <v>5000</v>
      </c>
      <c r="D10" s="549">
        <f>SUM(E10-C10)</f>
        <v>0</v>
      </c>
      <c r="E10" s="550">
        <v>5000</v>
      </c>
    </row>
    <row r="11" spans="1:5" ht="21.75" customHeight="1">
      <c r="A11" s="351"/>
      <c r="B11" s="358" t="s">
        <v>259</v>
      </c>
      <c r="C11" s="548">
        <f>SUM(C8:C10)</f>
        <v>6144</v>
      </c>
      <c r="D11" s="549">
        <f>SUM(E11-C11)</f>
        <v>0</v>
      </c>
      <c r="E11" s="551">
        <f>SUM(E8:E10)</f>
        <v>6144</v>
      </c>
    </row>
  </sheetData>
  <sheetProtection selectLockedCells="1" selectUnlockedCells="1"/>
  <mergeCells count="3">
    <mergeCell ref="B1:E1"/>
    <mergeCell ref="B2:D2"/>
    <mergeCell ref="B4:D4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5.140625" style="0" customWidth="1"/>
    <col min="2" max="2" width="18.8515625" style="0" customWidth="1"/>
    <col min="3" max="3" width="17.7109375" style="0" customWidth="1"/>
    <col min="4" max="4" width="15.421875" style="0" customWidth="1"/>
    <col min="5" max="5" width="16.57421875" style="0" customWidth="1"/>
    <col min="6" max="6" width="14.28125" style="0" customWidth="1"/>
    <col min="7" max="7" width="11.421875" style="0" customWidth="1"/>
    <col min="8" max="8" width="11.28125" style="0" customWidth="1"/>
    <col min="9" max="10" width="11.7109375" style="0" customWidth="1"/>
    <col min="11" max="11" width="11.421875" style="0" customWidth="1"/>
  </cols>
  <sheetData>
    <row r="1" spans="4:12" ht="14.25" customHeight="1">
      <c r="D1" s="637" t="s">
        <v>548</v>
      </c>
      <c r="E1" s="637"/>
      <c r="F1" s="637"/>
      <c r="G1" s="637"/>
      <c r="H1" s="637"/>
      <c r="I1" s="455"/>
      <c r="J1" s="455"/>
      <c r="K1" s="455"/>
      <c r="L1" s="455"/>
    </row>
    <row r="2" spans="5:12" ht="14.25" customHeight="1">
      <c r="E2" s="282"/>
      <c r="F2" s="282"/>
      <c r="G2" s="282"/>
      <c r="H2" s="282"/>
      <c r="I2" s="455"/>
      <c r="J2" s="455"/>
      <c r="K2" s="455"/>
      <c r="L2" s="455"/>
    </row>
    <row r="3" spans="1:12" ht="21.75" customHeight="1">
      <c r="A3" s="660" t="s">
        <v>426</v>
      </c>
      <c r="B3" s="660"/>
      <c r="C3" s="660"/>
      <c r="D3" s="660"/>
      <c r="E3" s="660"/>
      <c r="F3" s="660"/>
      <c r="G3" s="660"/>
      <c r="H3" s="660"/>
      <c r="I3" s="455"/>
      <c r="J3" s="455"/>
      <c r="K3" s="455"/>
      <c r="L3" s="455"/>
    </row>
    <row r="4" ht="13.5" thickBot="1"/>
    <row r="5" spans="1:11" ht="23.25" customHeight="1" thickBot="1">
      <c r="A5" s="661" t="s">
        <v>427</v>
      </c>
      <c r="B5" s="664" t="s">
        <v>428</v>
      </c>
      <c r="C5" s="665"/>
      <c r="D5" s="665"/>
      <c r="E5" s="665"/>
      <c r="F5" s="665"/>
      <c r="G5" s="665"/>
      <c r="H5" s="666"/>
      <c r="J5" s="456"/>
      <c r="K5" s="456"/>
    </row>
    <row r="6" spans="1:8" ht="12.75" customHeight="1" thickBot="1">
      <c r="A6" s="661"/>
      <c r="B6" s="667" t="s">
        <v>429</v>
      </c>
      <c r="C6" s="668"/>
      <c r="D6" s="668"/>
      <c r="E6" s="669"/>
      <c r="F6" s="662" t="s">
        <v>430</v>
      </c>
      <c r="G6" s="662"/>
      <c r="H6" s="663" t="s">
        <v>259</v>
      </c>
    </row>
    <row r="7" spans="1:8" ht="51.75" thickBot="1">
      <c r="A7" s="661"/>
      <c r="B7" s="561" t="s">
        <v>491</v>
      </c>
      <c r="C7" s="564" t="s">
        <v>514</v>
      </c>
      <c r="D7" s="564" t="s">
        <v>513</v>
      </c>
      <c r="E7" s="565" t="s">
        <v>432</v>
      </c>
      <c r="F7" s="457" t="s">
        <v>431</v>
      </c>
      <c r="G7" s="457" t="s">
        <v>432</v>
      </c>
      <c r="H7" s="663"/>
    </row>
    <row r="8" spans="1:8" ht="12.75">
      <c r="A8" s="553"/>
      <c r="B8" s="556"/>
      <c r="C8" s="554"/>
      <c r="D8" s="554"/>
      <c r="E8" s="554"/>
      <c r="F8" s="554"/>
      <c r="G8" s="554"/>
      <c r="H8" s="555"/>
    </row>
    <row r="9" spans="1:8" s="461" customFormat="1" ht="15" customHeight="1">
      <c r="A9" s="458" t="s">
        <v>433</v>
      </c>
      <c r="B9" s="562" t="s">
        <v>434</v>
      </c>
      <c r="C9" s="459" t="s">
        <v>434</v>
      </c>
      <c r="D9" s="459" t="s">
        <v>434</v>
      </c>
      <c r="E9" s="459" t="s">
        <v>435</v>
      </c>
      <c r="F9" s="459" t="s">
        <v>435</v>
      </c>
      <c r="G9" s="459" t="s">
        <v>436</v>
      </c>
      <c r="H9" s="460" t="s">
        <v>437</v>
      </c>
    </row>
    <row r="10" spans="1:8" ht="15" customHeight="1">
      <c r="A10" s="462" t="s">
        <v>438</v>
      </c>
      <c r="B10" s="373"/>
      <c r="C10" s="376"/>
      <c r="D10" s="376"/>
      <c r="E10" s="376"/>
      <c r="F10" s="376"/>
      <c r="G10" s="376"/>
      <c r="H10" s="463"/>
    </row>
    <row r="11" spans="1:8" ht="15" customHeight="1">
      <c r="A11" s="464" t="s">
        <v>439</v>
      </c>
      <c r="B11" s="563" t="s">
        <v>435</v>
      </c>
      <c r="C11" s="376" t="s">
        <v>435</v>
      </c>
      <c r="D11" s="376" t="s">
        <v>435</v>
      </c>
      <c r="E11" s="376"/>
      <c r="F11" s="376"/>
      <c r="G11" s="376"/>
      <c r="H11" s="463"/>
    </row>
    <row r="12" spans="1:8" ht="15" customHeight="1">
      <c r="A12" s="501" t="s">
        <v>492</v>
      </c>
      <c r="B12" s="563" t="s">
        <v>436</v>
      </c>
      <c r="C12" s="376" t="s">
        <v>435</v>
      </c>
      <c r="D12" s="376" t="s">
        <v>435</v>
      </c>
      <c r="E12" s="376"/>
      <c r="F12" s="376"/>
      <c r="G12" s="376"/>
      <c r="H12" s="463"/>
    </row>
    <row r="13" spans="1:8" ht="15" customHeight="1">
      <c r="A13" s="501" t="s">
        <v>493</v>
      </c>
      <c r="B13" s="563" t="s">
        <v>440</v>
      </c>
      <c r="C13" s="376" t="s">
        <v>443</v>
      </c>
      <c r="D13" s="376" t="s">
        <v>443</v>
      </c>
      <c r="E13" s="376"/>
      <c r="F13" s="376"/>
      <c r="G13" s="376"/>
      <c r="H13" s="463"/>
    </row>
    <row r="14" spans="1:8" ht="15" customHeight="1">
      <c r="A14" s="464" t="s">
        <v>441</v>
      </c>
      <c r="B14" s="563" t="s">
        <v>435</v>
      </c>
      <c r="C14" s="376" t="s">
        <v>435</v>
      </c>
      <c r="D14" s="376" t="s">
        <v>435</v>
      </c>
      <c r="E14" s="376"/>
      <c r="F14" s="376"/>
      <c r="G14" s="376"/>
      <c r="H14" s="463"/>
    </row>
    <row r="15" spans="1:8" ht="15" customHeight="1">
      <c r="A15" s="464" t="s">
        <v>442</v>
      </c>
      <c r="B15" s="563" t="s">
        <v>443</v>
      </c>
      <c r="C15" s="376" t="s">
        <v>443</v>
      </c>
      <c r="D15" s="376" t="s">
        <v>443</v>
      </c>
      <c r="E15" s="376" t="s">
        <v>435</v>
      </c>
      <c r="F15" s="376"/>
      <c r="G15" s="376"/>
      <c r="H15" s="463"/>
    </row>
    <row r="16" spans="1:8" ht="15" customHeight="1">
      <c r="A16" s="464" t="s">
        <v>444</v>
      </c>
      <c r="B16" s="373"/>
      <c r="C16" s="376"/>
      <c r="D16" s="376"/>
      <c r="E16" s="376"/>
      <c r="F16" s="376" t="s">
        <v>435</v>
      </c>
      <c r="G16" s="376"/>
      <c r="H16" s="463"/>
    </row>
    <row r="17" spans="1:8" ht="15" customHeight="1">
      <c r="A17" s="462"/>
      <c r="B17" s="373"/>
      <c r="C17" s="376"/>
      <c r="D17" s="376"/>
      <c r="E17" s="376"/>
      <c r="F17" s="376"/>
      <c r="G17" s="376"/>
      <c r="H17" s="463"/>
    </row>
    <row r="18" spans="1:8" s="461" customFormat="1" ht="15" customHeight="1">
      <c r="A18" s="465" t="s">
        <v>445</v>
      </c>
      <c r="B18" s="374" t="s">
        <v>435</v>
      </c>
      <c r="C18" s="466" t="s">
        <v>435</v>
      </c>
      <c r="D18" s="466" t="s">
        <v>435</v>
      </c>
      <c r="E18" s="466" t="s">
        <v>436</v>
      </c>
      <c r="F18" s="466" t="s">
        <v>443</v>
      </c>
      <c r="G18" s="466"/>
      <c r="H18" s="467" t="s">
        <v>440</v>
      </c>
    </row>
    <row r="19" spans="1:8" ht="15" customHeight="1">
      <c r="A19" s="468" t="s">
        <v>446</v>
      </c>
      <c r="B19" s="373"/>
      <c r="C19" s="376"/>
      <c r="D19" s="376"/>
      <c r="E19" s="376"/>
      <c r="F19" s="376"/>
      <c r="G19" s="376"/>
      <c r="H19" s="463"/>
    </row>
    <row r="20" spans="1:8" ht="15" customHeight="1">
      <c r="A20" s="464" t="s">
        <v>447</v>
      </c>
      <c r="B20" s="563" t="s">
        <v>435</v>
      </c>
      <c r="C20" s="376" t="s">
        <v>435</v>
      </c>
      <c r="D20" s="376" t="s">
        <v>435</v>
      </c>
      <c r="E20" s="376"/>
      <c r="F20" s="376"/>
      <c r="G20" s="376"/>
      <c r="H20" s="463"/>
    </row>
    <row r="21" spans="1:8" ht="15" customHeight="1">
      <c r="A21" s="464" t="s">
        <v>448</v>
      </c>
      <c r="B21" s="373"/>
      <c r="C21" s="376"/>
      <c r="D21" s="376"/>
      <c r="E21" s="376"/>
      <c r="F21" s="376" t="s">
        <v>443</v>
      </c>
      <c r="G21" s="376"/>
      <c r="H21" s="463"/>
    </row>
    <row r="22" spans="1:8" ht="15" customHeight="1">
      <c r="A22" s="462"/>
      <c r="B22" s="373"/>
      <c r="C22" s="376"/>
      <c r="D22" s="376"/>
      <c r="E22" s="376"/>
      <c r="F22" s="376"/>
      <c r="G22" s="376"/>
      <c r="H22" s="463"/>
    </row>
    <row r="23" spans="1:8" s="461" customFormat="1" ht="15" customHeight="1">
      <c r="A23" s="465" t="s">
        <v>55</v>
      </c>
      <c r="B23" s="374" t="s">
        <v>494</v>
      </c>
      <c r="C23" s="466" t="s">
        <v>494</v>
      </c>
      <c r="D23" s="466" t="s">
        <v>515</v>
      </c>
      <c r="E23" s="466"/>
      <c r="F23" s="466" t="s">
        <v>443</v>
      </c>
      <c r="G23" s="466"/>
      <c r="H23" s="467" t="s">
        <v>518</v>
      </c>
    </row>
    <row r="24" spans="1:8" ht="15" customHeight="1">
      <c r="A24" s="464" t="s">
        <v>449</v>
      </c>
      <c r="B24" s="563" t="s">
        <v>450</v>
      </c>
      <c r="C24" s="376" t="s">
        <v>450</v>
      </c>
      <c r="D24" s="376" t="s">
        <v>434</v>
      </c>
      <c r="E24" s="376"/>
      <c r="F24" s="376"/>
      <c r="G24" s="376"/>
      <c r="H24" s="463"/>
    </row>
    <row r="25" spans="1:8" ht="15" customHeight="1">
      <c r="A25" s="464" t="s">
        <v>451</v>
      </c>
      <c r="B25" s="563" t="s">
        <v>440</v>
      </c>
      <c r="C25" s="376" t="s">
        <v>440</v>
      </c>
      <c r="D25" s="376" t="s">
        <v>440</v>
      </c>
      <c r="E25" s="376"/>
      <c r="F25" s="376"/>
      <c r="G25" s="376"/>
      <c r="H25" s="463"/>
    </row>
    <row r="26" spans="1:8" ht="15" customHeight="1">
      <c r="A26" s="464" t="s">
        <v>452</v>
      </c>
      <c r="B26" s="563" t="s">
        <v>435</v>
      </c>
      <c r="C26" s="376" t="s">
        <v>435</v>
      </c>
      <c r="D26" s="376" t="s">
        <v>435</v>
      </c>
      <c r="E26" s="376"/>
      <c r="F26" s="376"/>
      <c r="G26" s="376"/>
      <c r="H26" s="463"/>
    </row>
    <row r="27" spans="1:8" ht="15" customHeight="1">
      <c r="A27" s="464" t="s">
        <v>453</v>
      </c>
      <c r="B27" s="373"/>
      <c r="C27" s="376"/>
      <c r="D27" s="376"/>
      <c r="E27" s="376"/>
      <c r="F27" s="376" t="s">
        <v>454</v>
      </c>
      <c r="G27" s="376"/>
      <c r="H27" s="463"/>
    </row>
    <row r="28" spans="1:8" ht="15" customHeight="1">
      <c r="A28" s="464" t="s">
        <v>455</v>
      </c>
      <c r="B28" s="563" t="s">
        <v>435</v>
      </c>
      <c r="C28" s="376" t="s">
        <v>435</v>
      </c>
      <c r="D28" s="376" t="s">
        <v>435</v>
      </c>
      <c r="E28" s="376"/>
      <c r="F28" s="376"/>
      <c r="G28" s="376"/>
      <c r="H28" s="463"/>
    </row>
    <row r="29" spans="1:8" ht="15" customHeight="1">
      <c r="A29" s="464" t="s">
        <v>456</v>
      </c>
      <c r="B29" s="563" t="s">
        <v>443</v>
      </c>
      <c r="C29" s="376" t="s">
        <v>443</v>
      </c>
      <c r="D29" s="376" t="s">
        <v>443</v>
      </c>
      <c r="E29" s="376"/>
      <c r="F29" s="376"/>
      <c r="G29" s="376"/>
      <c r="H29" s="463"/>
    </row>
    <row r="30" spans="1:8" ht="15" customHeight="1">
      <c r="A30" s="464" t="s">
        <v>457</v>
      </c>
      <c r="B30" s="373"/>
      <c r="C30" s="376"/>
      <c r="D30" s="376"/>
      <c r="E30" s="376"/>
      <c r="F30" s="376" t="s">
        <v>435</v>
      </c>
      <c r="G30" s="376"/>
      <c r="H30" s="463"/>
    </row>
    <row r="31" spans="1:8" ht="28.5" customHeight="1">
      <c r="A31" s="469" t="s">
        <v>458</v>
      </c>
      <c r="B31" s="566"/>
      <c r="C31" s="376"/>
      <c r="D31" s="376" t="s">
        <v>435</v>
      </c>
      <c r="E31" s="376"/>
      <c r="F31" s="376"/>
      <c r="G31" s="376"/>
      <c r="H31" s="463"/>
    </row>
    <row r="32" spans="1:8" ht="15" customHeight="1" thickBot="1">
      <c r="A32" s="567"/>
      <c r="B32" s="568"/>
      <c r="C32" s="569"/>
      <c r="D32" s="569"/>
      <c r="E32" s="569"/>
      <c r="F32" s="569"/>
      <c r="G32" s="569"/>
      <c r="H32" s="570"/>
    </row>
    <row r="33" spans="1:8" s="461" customFormat="1" ht="15" customHeight="1" thickBot="1">
      <c r="A33" s="571" t="s">
        <v>496</v>
      </c>
      <c r="B33" s="572" t="s">
        <v>495</v>
      </c>
      <c r="C33" s="573" t="s">
        <v>495</v>
      </c>
      <c r="D33" s="573" t="s">
        <v>516</v>
      </c>
      <c r="E33" s="573" t="s">
        <v>435</v>
      </c>
      <c r="F33" s="573" t="s">
        <v>459</v>
      </c>
      <c r="G33" s="573"/>
      <c r="H33" s="574" t="s">
        <v>517</v>
      </c>
    </row>
    <row r="34" spans="1:8" ht="25.5" customHeight="1" thickBot="1">
      <c r="A34" s="659" t="s">
        <v>460</v>
      </c>
      <c r="B34" s="659"/>
      <c r="C34" s="659"/>
      <c r="D34" s="659"/>
      <c r="E34" s="659"/>
      <c r="F34" s="659"/>
      <c r="G34" s="659"/>
      <c r="H34" s="659"/>
    </row>
    <row r="35" spans="1:8" s="461" customFormat="1" ht="15" customHeight="1">
      <c r="A35" s="470" t="s">
        <v>461</v>
      </c>
      <c r="B35" s="558"/>
      <c r="C35" s="459"/>
      <c r="D35" s="459"/>
      <c r="E35" s="459"/>
      <c r="F35" s="459"/>
      <c r="G35" s="459" t="s">
        <v>462</v>
      </c>
      <c r="H35" s="460" t="s">
        <v>462</v>
      </c>
    </row>
    <row r="36" spans="1:8" ht="15" customHeight="1">
      <c r="A36" s="471" t="s">
        <v>463</v>
      </c>
      <c r="B36" s="559"/>
      <c r="C36" s="376"/>
      <c r="D36" s="376"/>
      <c r="E36" s="376"/>
      <c r="F36" s="376"/>
      <c r="G36" s="376"/>
      <c r="H36" s="463"/>
    </row>
    <row r="37" spans="1:8" ht="15" customHeight="1">
      <c r="A37" s="464" t="s">
        <v>433</v>
      </c>
      <c r="B37" s="557"/>
      <c r="C37" s="376"/>
      <c r="D37" s="376"/>
      <c r="E37" s="376"/>
      <c r="F37" s="376"/>
      <c r="G37" s="376" t="s">
        <v>436</v>
      </c>
      <c r="H37" s="463" t="s">
        <v>436</v>
      </c>
    </row>
    <row r="38" spans="1:8" ht="15" customHeight="1">
      <c r="A38" s="464" t="s">
        <v>445</v>
      </c>
      <c r="B38" s="557"/>
      <c r="C38" s="376"/>
      <c r="D38" s="376"/>
      <c r="E38" s="376"/>
      <c r="F38" s="376"/>
      <c r="G38" s="376" t="s">
        <v>464</v>
      </c>
      <c r="H38" s="463" t="s">
        <v>464</v>
      </c>
    </row>
    <row r="39" spans="1:8" ht="15" customHeight="1">
      <c r="A39" s="464" t="s">
        <v>55</v>
      </c>
      <c r="B39" s="557"/>
      <c r="C39" s="376"/>
      <c r="D39" s="376"/>
      <c r="E39" s="376"/>
      <c r="F39" s="376"/>
      <c r="G39" s="376" t="s">
        <v>443</v>
      </c>
      <c r="H39" s="463" t="s">
        <v>443</v>
      </c>
    </row>
    <row r="40" spans="1:8" ht="15" customHeight="1">
      <c r="A40" s="472"/>
      <c r="B40" s="560"/>
      <c r="C40" s="473"/>
      <c r="D40" s="473"/>
      <c r="E40" s="473"/>
      <c r="F40" s="473"/>
      <c r="G40" s="473"/>
      <c r="H40" s="474"/>
    </row>
  </sheetData>
  <sheetProtection selectLockedCells="1" selectUnlockedCells="1"/>
  <mergeCells count="8">
    <mergeCell ref="D1:H1"/>
    <mergeCell ref="A34:H34"/>
    <mergeCell ref="A3:H3"/>
    <mergeCell ref="A5:A7"/>
    <mergeCell ref="F6:G6"/>
    <mergeCell ref="H6:H7"/>
    <mergeCell ref="B5:H5"/>
    <mergeCell ref="B6:E6"/>
  </mergeCells>
  <printOptions/>
  <pageMargins left="0.7479166666666667" right="0.7479166666666667" top="1.429861111111111" bottom="0.9840277777777777" header="0.5118055555555555" footer="0.5118055555555555"/>
  <pageSetup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3.8515625" style="0" customWidth="1"/>
    <col min="2" max="12" width="7.57421875" style="0" customWidth="1"/>
    <col min="13" max="13" width="6.421875" style="0" customWidth="1"/>
    <col min="14" max="14" width="9.28125" style="0" customWidth="1"/>
    <col min="16" max="16" width="6.00390625" style="0" customWidth="1"/>
  </cols>
  <sheetData>
    <row r="1" spans="7:15" ht="18.75" customHeight="1">
      <c r="G1" s="638" t="s">
        <v>549</v>
      </c>
      <c r="H1" s="639"/>
      <c r="I1" s="639"/>
      <c r="J1" s="639"/>
      <c r="K1" s="639"/>
      <c r="L1" s="639"/>
      <c r="M1" s="639"/>
      <c r="N1" s="639"/>
      <c r="O1" s="475"/>
    </row>
    <row r="2" spans="7:15" ht="18.75" customHeight="1">
      <c r="G2" s="284"/>
      <c r="H2" s="284"/>
      <c r="I2" s="284"/>
      <c r="J2" s="284"/>
      <c r="K2" s="284"/>
      <c r="L2" s="284"/>
      <c r="M2" s="284"/>
      <c r="N2" s="284"/>
      <c r="O2" s="475"/>
    </row>
    <row r="3" spans="7:15" ht="18.75" customHeight="1">
      <c r="G3" s="284"/>
      <c r="H3" s="284"/>
      <c r="I3" s="284"/>
      <c r="J3" s="284"/>
      <c r="K3" s="284"/>
      <c r="L3" s="284"/>
      <c r="M3" s="284"/>
      <c r="N3" s="284"/>
      <c r="O3" s="475"/>
    </row>
    <row r="4" spans="1:14" ht="18" customHeight="1">
      <c r="A4" s="648" t="s">
        <v>465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</row>
    <row r="5" spans="1:14" ht="18">
      <c r="A5" s="476"/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</row>
    <row r="6" spans="1:14" ht="18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</row>
    <row r="7" spans="1:14" ht="19.5" customHeight="1">
      <c r="A7" s="477" t="s">
        <v>466</v>
      </c>
      <c r="B7" s="478" t="s">
        <v>263</v>
      </c>
      <c r="C7" s="478" t="s">
        <v>287</v>
      </c>
      <c r="D7" s="478" t="s">
        <v>304</v>
      </c>
      <c r="E7" s="478" t="s">
        <v>308</v>
      </c>
      <c r="F7" s="478" t="s">
        <v>467</v>
      </c>
      <c r="G7" s="478" t="s">
        <v>468</v>
      </c>
      <c r="H7" s="478" t="s">
        <v>469</v>
      </c>
      <c r="I7" s="478" t="s">
        <v>470</v>
      </c>
      <c r="J7" s="478" t="s">
        <v>471</v>
      </c>
      <c r="K7" s="478" t="s">
        <v>472</v>
      </c>
      <c r="L7" s="478" t="s">
        <v>473</v>
      </c>
      <c r="M7" s="478" t="s">
        <v>474</v>
      </c>
      <c r="N7" s="479" t="s">
        <v>259</v>
      </c>
    </row>
    <row r="8" spans="1:14" ht="19.5" customHeight="1">
      <c r="A8" s="480" t="s">
        <v>7</v>
      </c>
      <c r="B8" s="481">
        <v>5230</v>
      </c>
      <c r="C8" s="481">
        <v>5230</v>
      </c>
      <c r="D8" s="481">
        <v>5230</v>
      </c>
      <c r="E8" s="481">
        <v>5230</v>
      </c>
      <c r="F8" s="481">
        <v>6471</v>
      </c>
      <c r="G8" s="481">
        <v>6161</v>
      </c>
      <c r="H8" s="481">
        <v>6236</v>
      </c>
      <c r="I8" s="481">
        <v>6235</v>
      </c>
      <c r="J8" s="481">
        <v>6170</v>
      </c>
      <c r="K8" s="481">
        <v>6323</v>
      </c>
      <c r="L8" s="481">
        <v>6324</v>
      </c>
      <c r="M8" s="481">
        <v>6315</v>
      </c>
      <c r="N8" s="482">
        <f aca="true" t="shared" si="0" ref="N8:N14">SUM(B8:M8)</f>
        <v>71155</v>
      </c>
    </row>
    <row r="9" spans="1:14" ht="19.5" customHeight="1">
      <c r="A9" s="480" t="s">
        <v>475</v>
      </c>
      <c r="B9" s="481">
        <v>1381</v>
      </c>
      <c r="C9" s="481">
        <v>1381</v>
      </c>
      <c r="D9" s="481">
        <v>1381</v>
      </c>
      <c r="E9" s="481">
        <v>1381</v>
      </c>
      <c r="F9" s="481">
        <v>1700</v>
      </c>
      <c r="G9" s="481">
        <v>1619</v>
      </c>
      <c r="H9" s="481">
        <v>1620</v>
      </c>
      <c r="I9" s="481">
        <v>1619</v>
      </c>
      <c r="J9" s="481">
        <v>1620</v>
      </c>
      <c r="K9" s="481">
        <v>1612</v>
      </c>
      <c r="L9" s="481">
        <v>1613</v>
      </c>
      <c r="M9" s="481">
        <v>1612</v>
      </c>
      <c r="N9" s="482">
        <f t="shared" si="0"/>
        <v>18539</v>
      </c>
    </row>
    <row r="10" spans="1:17" ht="19.5" customHeight="1">
      <c r="A10" s="480" t="s">
        <v>11</v>
      </c>
      <c r="B10" s="481">
        <v>4046</v>
      </c>
      <c r="C10" s="481">
        <v>4046</v>
      </c>
      <c r="D10" s="481">
        <v>4046</v>
      </c>
      <c r="E10" s="481">
        <v>4046</v>
      </c>
      <c r="F10" s="481">
        <v>5027</v>
      </c>
      <c r="G10" s="481">
        <v>5145</v>
      </c>
      <c r="H10" s="481">
        <v>5145</v>
      </c>
      <c r="I10" s="481">
        <v>5146</v>
      </c>
      <c r="J10" s="481">
        <v>5028</v>
      </c>
      <c r="K10" s="481">
        <v>5030</v>
      </c>
      <c r="L10" s="481">
        <v>5030</v>
      </c>
      <c r="M10" s="481">
        <v>5029</v>
      </c>
      <c r="N10" s="482">
        <f t="shared" si="0"/>
        <v>56764</v>
      </c>
      <c r="Q10" s="483"/>
    </row>
    <row r="11" spans="1:14" ht="19.5" customHeight="1">
      <c r="A11" s="480" t="s">
        <v>13</v>
      </c>
      <c r="B11" s="481">
        <v>2873</v>
      </c>
      <c r="C11" s="481">
        <v>3229</v>
      </c>
      <c r="D11" s="481">
        <v>2873</v>
      </c>
      <c r="E11" s="481">
        <v>2873</v>
      </c>
      <c r="F11" s="481">
        <v>2873</v>
      </c>
      <c r="G11" s="481">
        <v>2873</v>
      </c>
      <c r="H11" s="481">
        <v>2873</v>
      </c>
      <c r="I11" s="481">
        <v>2874</v>
      </c>
      <c r="J11" s="481">
        <v>2874</v>
      </c>
      <c r="K11" s="481">
        <v>2874</v>
      </c>
      <c r="L11" s="481">
        <v>2874</v>
      </c>
      <c r="M11" s="481">
        <v>2874</v>
      </c>
      <c r="N11" s="482">
        <f t="shared" si="0"/>
        <v>34837</v>
      </c>
    </row>
    <row r="12" spans="1:14" ht="19.5" customHeight="1">
      <c r="A12" s="480" t="s">
        <v>15</v>
      </c>
      <c r="B12" s="481">
        <v>240</v>
      </c>
      <c r="C12" s="481">
        <v>240</v>
      </c>
      <c r="D12" s="481">
        <v>240</v>
      </c>
      <c r="E12" s="481">
        <v>240</v>
      </c>
      <c r="F12" s="481">
        <v>559</v>
      </c>
      <c r="G12" s="481">
        <v>240</v>
      </c>
      <c r="H12" s="481">
        <v>240</v>
      </c>
      <c r="I12" s="481">
        <v>240</v>
      </c>
      <c r="J12" s="481">
        <v>240</v>
      </c>
      <c r="K12" s="481">
        <v>240</v>
      </c>
      <c r="L12" s="481">
        <v>240</v>
      </c>
      <c r="M12" s="481">
        <v>246</v>
      </c>
      <c r="N12" s="482">
        <f t="shared" si="0"/>
        <v>3205</v>
      </c>
    </row>
    <row r="13" spans="1:14" ht="19.5" customHeight="1">
      <c r="A13" s="480" t="s">
        <v>17</v>
      </c>
      <c r="B13" s="481">
        <v>43</v>
      </c>
      <c r="C13" s="481">
        <v>60</v>
      </c>
      <c r="D13" s="481">
        <v>263</v>
      </c>
      <c r="E13" s="481">
        <v>148</v>
      </c>
      <c r="F13" s="481">
        <v>287</v>
      </c>
      <c r="G13" s="481">
        <v>34</v>
      </c>
      <c r="H13" s="481">
        <v>34</v>
      </c>
      <c r="I13" s="481">
        <v>34</v>
      </c>
      <c r="J13" s="481">
        <v>148</v>
      </c>
      <c r="K13" s="481">
        <v>192</v>
      </c>
      <c r="L13" s="481">
        <v>34</v>
      </c>
      <c r="M13" s="481">
        <v>34</v>
      </c>
      <c r="N13" s="482">
        <f t="shared" si="0"/>
        <v>1311</v>
      </c>
    </row>
    <row r="14" spans="1:14" ht="19.5" customHeight="1">
      <c r="A14" s="480" t="s">
        <v>476</v>
      </c>
      <c r="B14" s="481"/>
      <c r="C14" s="481"/>
      <c r="D14" s="481"/>
      <c r="E14" s="481"/>
      <c r="F14" s="481">
        <v>5290</v>
      </c>
      <c r="G14" s="481"/>
      <c r="H14" s="481"/>
      <c r="I14" s="481"/>
      <c r="J14" s="481"/>
      <c r="K14" s="481"/>
      <c r="L14" s="481"/>
      <c r="M14" s="481">
        <v>1500</v>
      </c>
      <c r="N14" s="482">
        <f t="shared" si="0"/>
        <v>6790</v>
      </c>
    </row>
    <row r="15" spans="1:14" ht="19.5" customHeight="1">
      <c r="A15" s="480" t="s">
        <v>21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5"/>
      <c r="N15" s="482"/>
    </row>
    <row r="16" spans="1:14" ht="19.5" customHeight="1">
      <c r="A16" s="480" t="s">
        <v>477</v>
      </c>
      <c r="B16" s="485"/>
      <c r="C16" s="485"/>
      <c r="D16" s="485"/>
      <c r="E16" s="485"/>
      <c r="F16" s="485">
        <v>1144</v>
      </c>
      <c r="G16" s="485"/>
      <c r="H16" s="485"/>
      <c r="I16" s="485"/>
      <c r="J16" s="485"/>
      <c r="K16" s="485"/>
      <c r="L16" s="485"/>
      <c r="M16" s="485">
        <v>12112</v>
      </c>
      <c r="N16" s="482">
        <f>SUM(B16:M16)</f>
        <v>13256</v>
      </c>
    </row>
    <row r="17" spans="1:14" ht="19.5" customHeight="1">
      <c r="A17" s="480" t="s">
        <v>322</v>
      </c>
      <c r="B17" s="484"/>
      <c r="C17" s="484"/>
      <c r="D17" s="484">
        <v>249</v>
      </c>
      <c r="E17" s="484">
        <v>708</v>
      </c>
      <c r="F17" s="484">
        <v>1065</v>
      </c>
      <c r="G17" s="484"/>
      <c r="H17" s="484">
        <v>3451</v>
      </c>
      <c r="I17" s="484">
        <v>4464</v>
      </c>
      <c r="J17" s="484">
        <v>3250</v>
      </c>
      <c r="K17" s="484">
        <v>3300</v>
      </c>
      <c r="L17" s="484"/>
      <c r="M17" s="484"/>
      <c r="N17" s="482">
        <f>SUM(B17:M17)</f>
        <v>16487</v>
      </c>
    </row>
    <row r="18" spans="1:14" ht="19.5" customHeight="1">
      <c r="A18" s="552" t="s">
        <v>240</v>
      </c>
      <c r="B18" s="484"/>
      <c r="C18" s="484">
        <v>30611</v>
      </c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2">
        <f>SUM(B18:M18)</f>
        <v>30611</v>
      </c>
    </row>
    <row r="19" spans="1:14" ht="28.5" customHeight="1">
      <c r="A19" s="486" t="s">
        <v>478</v>
      </c>
      <c r="B19" s="485">
        <v>6613</v>
      </c>
      <c r="C19" s="485">
        <v>6613</v>
      </c>
      <c r="D19" s="485">
        <v>6613</v>
      </c>
      <c r="E19" s="485">
        <v>6613</v>
      </c>
      <c r="F19" s="485">
        <v>6994</v>
      </c>
      <c r="G19" s="485">
        <v>8100</v>
      </c>
      <c r="H19" s="485">
        <v>8100</v>
      </c>
      <c r="I19" s="485">
        <v>8100</v>
      </c>
      <c r="J19" s="485">
        <v>8100</v>
      </c>
      <c r="K19" s="485">
        <v>8111</v>
      </c>
      <c r="L19" s="485">
        <v>8111</v>
      </c>
      <c r="M19" s="485">
        <v>8065</v>
      </c>
      <c r="N19" s="482">
        <f>SUM(B19:M19)</f>
        <v>90133</v>
      </c>
    </row>
    <row r="20" spans="1:28" ht="19.5" customHeight="1">
      <c r="A20" s="487" t="s">
        <v>479</v>
      </c>
      <c r="B20" s="488">
        <f aca="true" t="shared" si="1" ref="B20:M20">SUM(B8:B19)</f>
        <v>20426</v>
      </c>
      <c r="C20" s="488">
        <f t="shared" si="1"/>
        <v>51410</v>
      </c>
      <c r="D20" s="488">
        <f t="shared" si="1"/>
        <v>20895</v>
      </c>
      <c r="E20" s="488">
        <f t="shared" si="1"/>
        <v>21239</v>
      </c>
      <c r="F20" s="488">
        <f t="shared" si="1"/>
        <v>31410</v>
      </c>
      <c r="G20" s="488">
        <f t="shared" si="1"/>
        <v>24172</v>
      </c>
      <c r="H20" s="488">
        <f t="shared" si="1"/>
        <v>27699</v>
      </c>
      <c r="I20" s="488">
        <f t="shared" si="1"/>
        <v>28712</v>
      </c>
      <c r="J20" s="488">
        <f t="shared" si="1"/>
        <v>27430</v>
      </c>
      <c r="K20" s="488">
        <f t="shared" si="1"/>
        <v>27682</v>
      </c>
      <c r="L20" s="488">
        <f t="shared" si="1"/>
        <v>24226</v>
      </c>
      <c r="M20" s="488">
        <f t="shared" si="1"/>
        <v>37787</v>
      </c>
      <c r="N20" s="489">
        <f>SUM(B20:M20)</f>
        <v>343088</v>
      </c>
      <c r="O20" s="490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</row>
    <row r="21" spans="1:14" ht="19.5" customHeight="1">
      <c r="A21" s="492"/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4"/>
    </row>
    <row r="22" spans="1:14" ht="15" customHeight="1">
      <c r="A22" s="483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</row>
    <row r="23" spans="1:14" ht="18" customHeight="1">
      <c r="A23" s="648" t="s">
        <v>480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</row>
    <row r="24" spans="1:14" ht="18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</row>
    <row r="25" spans="1:14" ht="18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</row>
    <row r="26" spans="1:14" ht="19.5" customHeight="1">
      <c r="A26" s="477" t="s">
        <v>466</v>
      </c>
      <c r="B26" s="496" t="s">
        <v>263</v>
      </c>
      <c r="C26" s="496" t="s">
        <v>287</v>
      </c>
      <c r="D26" s="496" t="s">
        <v>304</v>
      </c>
      <c r="E26" s="496" t="s">
        <v>308</v>
      </c>
      <c r="F26" s="496" t="s">
        <v>467</v>
      </c>
      <c r="G26" s="496" t="s">
        <v>468</v>
      </c>
      <c r="H26" s="496" t="s">
        <v>469</v>
      </c>
      <c r="I26" s="496" t="s">
        <v>470</v>
      </c>
      <c r="J26" s="496" t="s">
        <v>471</v>
      </c>
      <c r="K26" s="496" t="s">
        <v>472</v>
      </c>
      <c r="L26" s="496" t="s">
        <v>473</v>
      </c>
      <c r="M26" s="496" t="s">
        <v>474</v>
      </c>
      <c r="N26" s="497" t="s">
        <v>259</v>
      </c>
    </row>
    <row r="27" spans="1:14" ht="19.5" customHeight="1">
      <c r="A27" s="480" t="s">
        <v>481</v>
      </c>
      <c r="B27" s="481">
        <v>2035</v>
      </c>
      <c r="C27" s="481">
        <v>2035</v>
      </c>
      <c r="D27" s="481">
        <v>2035</v>
      </c>
      <c r="E27" s="481">
        <v>2035</v>
      </c>
      <c r="F27" s="481">
        <v>2035</v>
      </c>
      <c r="G27" s="481">
        <v>2035</v>
      </c>
      <c r="H27" s="481">
        <v>1131</v>
      </c>
      <c r="I27" s="481">
        <v>500</v>
      </c>
      <c r="J27" s="481">
        <v>2035</v>
      </c>
      <c r="K27" s="481">
        <v>2035</v>
      </c>
      <c r="L27" s="481">
        <v>2038</v>
      </c>
      <c r="M27" s="481">
        <v>2035</v>
      </c>
      <c r="N27" s="498">
        <f>SUM(B27:M27)</f>
        <v>21984</v>
      </c>
    </row>
    <row r="28" spans="1:14" ht="19.5" customHeight="1">
      <c r="A28" s="480" t="s">
        <v>8</v>
      </c>
      <c r="B28" s="481"/>
      <c r="C28" s="481"/>
      <c r="D28" s="481">
        <v>11000</v>
      </c>
      <c r="E28" s="481">
        <v>1675</v>
      </c>
      <c r="F28" s="481"/>
      <c r="G28" s="481"/>
      <c r="H28" s="481"/>
      <c r="I28" s="481"/>
      <c r="J28" s="481">
        <v>11000</v>
      </c>
      <c r="K28" s="481">
        <v>1675</v>
      </c>
      <c r="L28" s="481"/>
      <c r="M28" s="481"/>
      <c r="N28" s="498">
        <f>SUM(B28:M28)</f>
        <v>25350</v>
      </c>
    </row>
    <row r="29" spans="1:14" ht="19.5" customHeight="1">
      <c r="A29" s="480" t="s">
        <v>10</v>
      </c>
      <c r="B29" s="484">
        <v>9061</v>
      </c>
      <c r="C29" s="484">
        <v>9061</v>
      </c>
      <c r="D29" s="484">
        <v>9061</v>
      </c>
      <c r="E29" s="484">
        <v>9061</v>
      </c>
      <c r="F29" s="484">
        <v>9061</v>
      </c>
      <c r="G29" s="484">
        <v>9061</v>
      </c>
      <c r="H29" s="484">
        <v>9062</v>
      </c>
      <c r="I29" s="484">
        <v>9062</v>
      </c>
      <c r="J29" s="484">
        <v>9061</v>
      </c>
      <c r="K29" s="484">
        <v>9061</v>
      </c>
      <c r="L29" s="484">
        <v>9061</v>
      </c>
      <c r="M29" s="484">
        <v>9061</v>
      </c>
      <c r="N29" s="498">
        <f>SUM(B29:M29)</f>
        <v>108734</v>
      </c>
    </row>
    <row r="30" spans="1:14" ht="19.5" customHeight="1">
      <c r="A30" s="480" t="s">
        <v>12</v>
      </c>
      <c r="B30" s="484"/>
      <c r="C30" s="484">
        <v>4</v>
      </c>
      <c r="D30" s="485"/>
      <c r="E30" s="484"/>
      <c r="F30" s="484">
        <v>4</v>
      </c>
      <c r="G30" s="484"/>
      <c r="H30" s="484"/>
      <c r="I30" s="484">
        <v>4</v>
      </c>
      <c r="J30" s="484"/>
      <c r="K30" s="484"/>
      <c r="L30" s="484">
        <v>3</v>
      </c>
      <c r="M30" s="484"/>
      <c r="N30" s="498">
        <f>SUM(B30:M30)</f>
        <v>15</v>
      </c>
    </row>
    <row r="31" spans="1:14" ht="19.5" customHeight="1">
      <c r="A31" s="480" t="s">
        <v>14</v>
      </c>
      <c r="B31" s="484"/>
      <c r="C31" s="484"/>
      <c r="D31" s="485"/>
      <c r="E31" s="484"/>
      <c r="F31" s="484"/>
      <c r="G31" s="484"/>
      <c r="H31" s="484"/>
      <c r="I31" s="484"/>
      <c r="J31" s="484"/>
      <c r="K31" s="484"/>
      <c r="L31" s="484"/>
      <c r="M31" s="484"/>
      <c r="N31" s="498"/>
    </row>
    <row r="32" spans="1:14" ht="19.5" customHeight="1">
      <c r="A32" s="480" t="s">
        <v>482</v>
      </c>
      <c r="B32" s="484">
        <v>770</v>
      </c>
      <c r="C32" s="484">
        <v>770</v>
      </c>
      <c r="D32" s="484">
        <v>773</v>
      </c>
      <c r="E32" s="484">
        <v>770</v>
      </c>
      <c r="F32" s="484">
        <v>770</v>
      </c>
      <c r="G32" s="484">
        <v>770</v>
      </c>
      <c r="H32" s="484">
        <v>770</v>
      </c>
      <c r="I32" s="484">
        <v>770</v>
      </c>
      <c r="J32" s="484">
        <v>770</v>
      </c>
      <c r="K32" s="484">
        <v>770</v>
      </c>
      <c r="L32" s="484">
        <v>770</v>
      </c>
      <c r="M32" s="484">
        <v>770</v>
      </c>
      <c r="N32" s="498">
        <f aca="true" t="shared" si="2" ref="N32:N39">SUM(B32:M32)</f>
        <v>9243</v>
      </c>
    </row>
    <row r="33" spans="1:14" ht="19.5" customHeight="1">
      <c r="A33" s="480" t="s">
        <v>483</v>
      </c>
      <c r="B33" s="481"/>
      <c r="C33" s="481">
        <v>135</v>
      </c>
      <c r="D33" s="481"/>
      <c r="E33" s="481"/>
      <c r="F33" s="481"/>
      <c r="G33" s="481"/>
      <c r="H33" s="481"/>
      <c r="I33" s="481"/>
      <c r="J33" s="481">
        <v>135</v>
      </c>
      <c r="K33" s="481"/>
      <c r="L33" s="481"/>
      <c r="M33" s="481"/>
      <c r="N33" s="498">
        <f t="shared" si="2"/>
        <v>270</v>
      </c>
    </row>
    <row r="34" spans="1:14" ht="19.5" customHeight="1">
      <c r="A34" s="552" t="s">
        <v>512</v>
      </c>
      <c r="B34" s="481"/>
      <c r="C34" s="481"/>
      <c r="D34" s="481"/>
      <c r="E34" s="481"/>
      <c r="F34" s="481">
        <v>93</v>
      </c>
      <c r="G34" s="481"/>
      <c r="H34" s="481"/>
      <c r="I34" s="481"/>
      <c r="J34" s="481"/>
      <c r="K34" s="481"/>
      <c r="L34" s="481"/>
      <c r="M34" s="481"/>
      <c r="N34" s="498">
        <f t="shared" si="2"/>
        <v>93</v>
      </c>
    </row>
    <row r="35" spans="1:14" ht="19.5" customHeight="1">
      <c r="A35" s="480" t="s">
        <v>484</v>
      </c>
      <c r="B35" s="481"/>
      <c r="C35" s="481"/>
      <c r="D35" s="481"/>
      <c r="E35" s="481"/>
      <c r="F35" s="481">
        <v>5790</v>
      </c>
      <c r="G35" s="481"/>
      <c r="H35" s="481"/>
      <c r="I35" s="481"/>
      <c r="J35" s="481"/>
      <c r="K35" s="481"/>
      <c r="L35" s="481"/>
      <c r="M35" s="481"/>
      <c r="N35" s="498">
        <f t="shared" si="2"/>
        <v>5790</v>
      </c>
    </row>
    <row r="36" spans="1:14" ht="19.5" customHeight="1">
      <c r="A36" s="480" t="s">
        <v>22</v>
      </c>
      <c r="B36" s="481">
        <v>394</v>
      </c>
      <c r="C36" s="481">
        <v>38564</v>
      </c>
      <c r="D36" s="481">
        <v>277</v>
      </c>
      <c r="E36" s="481">
        <v>1663</v>
      </c>
      <c r="F36" s="481">
        <v>5290</v>
      </c>
      <c r="G36" s="481">
        <v>1663</v>
      </c>
      <c r="H36" s="481">
        <v>1663</v>
      </c>
      <c r="I36" s="481">
        <v>1663</v>
      </c>
      <c r="J36" s="481">
        <v>1663</v>
      </c>
      <c r="K36" s="481">
        <v>1663</v>
      </c>
      <c r="L36" s="481">
        <v>1660</v>
      </c>
      <c r="M36" s="481">
        <v>10828</v>
      </c>
      <c r="N36" s="498">
        <f t="shared" si="2"/>
        <v>66991</v>
      </c>
    </row>
    <row r="37" spans="1:14" ht="19.5" customHeight="1">
      <c r="A37" s="480" t="s">
        <v>33</v>
      </c>
      <c r="B37" s="485"/>
      <c r="C37" s="485"/>
      <c r="D37" s="485"/>
      <c r="E37" s="485">
        <v>420</v>
      </c>
      <c r="F37" s="485">
        <v>1065</v>
      </c>
      <c r="G37" s="485"/>
      <c r="H37" s="485">
        <v>3250</v>
      </c>
      <c r="I37" s="485">
        <v>3250</v>
      </c>
      <c r="J37" s="485">
        <v>3250</v>
      </c>
      <c r="K37" s="485">
        <v>3250</v>
      </c>
      <c r="L37" s="485"/>
      <c r="M37" s="485"/>
      <c r="N37" s="498">
        <f t="shared" si="2"/>
        <v>14485</v>
      </c>
    </row>
    <row r="38" spans="1:14" ht="19.5" customHeight="1">
      <c r="A38" s="480" t="s">
        <v>485</v>
      </c>
      <c r="B38" s="485">
        <v>6613</v>
      </c>
      <c r="C38" s="485">
        <v>6613</v>
      </c>
      <c r="D38" s="485">
        <v>6613</v>
      </c>
      <c r="E38" s="485">
        <v>6613</v>
      </c>
      <c r="F38" s="485">
        <v>6994</v>
      </c>
      <c r="G38" s="485">
        <v>8100</v>
      </c>
      <c r="H38" s="485">
        <v>8100</v>
      </c>
      <c r="I38" s="485">
        <v>8100</v>
      </c>
      <c r="J38" s="485">
        <v>8100</v>
      </c>
      <c r="K38" s="485">
        <v>8111</v>
      </c>
      <c r="L38" s="485">
        <v>8111</v>
      </c>
      <c r="M38" s="485">
        <v>8065</v>
      </c>
      <c r="N38" s="498">
        <f t="shared" si="2"/>
        <v>90133</v>
      </c>
    </row>
    <row r="39" spans="1:15" ht="19.5" customHeight="1">
      <c r="A39" s="487" t="s">
        <v>486</v>
      </c>
      <c r="B39" s="488">
        <f aca="true" t="shared" si="3" ref="B39:M39">SUM(B27:B38)</f>
        <v>18873</v>
      </c>
      <c r="C39" s="488">
        <f t="shared" si="3"/>
        <v>57182</v>
      </c>
      <c r="D39" s="488">
        <f t="shared" si="3"/>
        <v>29759</v>
      </c>
      <c r="E39" s="488">
        <f t="shared" si="3"/>
        <v>22237</v>
      </c>
      <c r="F39" s="488">
        <f t="shared" si="3"/>
        <v>31102</v>
      </c>
      <c r="G39" s="488">
        <f t="shared" si="3"/>
        <v>21629</v>
      </c>
      <c r="H39" s="488">
        <f t="shared" si="3"/>
        <v>23976</v>
      </c>
      <c r="I39" s="488">
        <f t="shared" si="3"/>
        <v>23349</v>
      </c>
      <c r="J39" s="488">
        <f t="shared" si="3"/>
        <v>36014</v>
      </c>
      <c r="K39" s="488">
        <f t="shared" si="3"/>
        <v>26565</v>
      </c>
      <c r="L39" s="488">
        <f t="shared" si="3"/>
        <v>21643</v>
      </c>
      <c r="M39" s="488">
        <f t="shared" si="3"/>
        <v>30759</v>
      </c>
      <c r="N39" s="499">
        <f t="shared" si="2"/>
        <v>343088</v>
      </c>
      <c r="O39" s="500"/>
    </row>
    <row r="40" spans="1:14" ht="19.5" customHeight="1">
      <c r="A40" s="492"/>
      <c r="B40" s="493"/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4"/>
    </row>
  </sheetData>
  <sheetProtection selectLockedCells="1" selectUnlockedCells="1"/>
  <mergeCells count="3">
    <mergeCell ref="G1:N1"/>
    <mergeCell ref="A4:N4"/>
    <mergeCell ref="A23:N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2" r:id="rId1"/>
  <rowBreaks count="1" manualBreakCount="1">
    <brk id="21" max="255" man="1"/>
  </rowBreaks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48.7109375" style="0" customWidth="1"/>
    <col min="3" max="3" width="15.7109375" style="0" customWidth="1"/>
  </cols>
  <sheetData>
    <row r="1" spans="2:10" ht="12.75" customHeight="1">
      <c r="B1" s="638" t="s">
        <v>507</v>
      </c>
      <c r="C1" s="639"/>
      <c r="D1" s="115"/>
      <c r="E1" s="115"/>
      <c r="F1" s="115"/>
      <c r="G1" s="115"/>
      <c r="H1" s="115"/>
      <c r="I1" s="115"/>
      <c r="J1" s="115"/>
    </row>
    <row r="2" spans="2:10" ht="12.75">
      <c r="B2" s="284"/>
      <c r="C2" s="284"/>
      <c r="D2" s="115"/>
      <c r="E2" s="115"/>
      <c r="F2" s="115"/>
      <c r="G2" s="115"/>
      <c r="H2" s="115"/>
      <c r="I2" s="115"/>
      <c r="J2" s="115"/>
    </row>
    <row r="3" spans="2:10" ht="13.5" thickBot="1">
      <c r="B3" s="284"/>
      <c r="C3" s="284"/>
      <c r="D3" s="115"/>
      <c r="E3" s="115"/>
      <c r="F3" s="115"/>
      <c r="G3" s="115"/>
      <c r="H3" s="115"/>
      <c r="I3" s="115"/>
      <c r="J3" s="115"/>
    </row>
    <row r="4" spans="1:3" ht="30.75" customHeight="1">
      <c r="A4" s="670" t="s">
        <v>497</v>
      </c>
      <c r="B4" s="670"/>
      <c r="C4" s="670"/>
    </row>
    <row r="5" spans="1:3" ht="24.75" customHeight="1">
      <c r="A5" s="575" t="s">
        <v>498</v>
      </c>
      <c r="B5" s="466" t="s">
        <v>2</v>
      </c>
      <c r="C5" s="467" t="s">
        <v>499</v>
      </c>
    </row>
    <row r="6" spans="1:3" ht="25.5">
      <c r="A6" s="576">
        <v>1</v>
      </c>
      <c r="B6" s="577" t="s">
        <v>500</v>
      </c>
      <c r="C6" s="578"/>
    </row>
    <row r="7" spans="1:3" ht="25.5">
      <c r="A7" s="576">
        <v>2</v>
      </c>
      <c r="B7" s="577" t="s">
        <v>501</v>
      </c>
      <c r="C7" s="578"/>
    </row>
    <row r="8" spans="1:3" ht="25.5">
      <c r="A8" s="576">
        <v>3</v>
      </c>
      <c r="B8" s="577" t="s">
        <v>502</v>
      </c>
      <c r="C8" s="578"/>
    </row>
    <row r="9" spans="1:3" ht="12.75">
      <c r="A9" s="576"/>
      <c r="B9" s="579" t="s">
        <v>503</v>
      </c>
      <c r="C9" s="578">
        <v>140</v>
      </c>
    </row>
    <row r="10" spans="1:3" ht="25.5">
      <c r="A10" s="576">
        <v>4</v>
      </c>
      <c r="B10" s="577" t="s">
        <v>504</v>
      </c>
      <c r="C10" s="578"/>
    </row>
    <row r="11" spans="1:3" ht="25.5">
      <c r="A11" s="576">
        <v>5</v>
      </c>
      <c r="B11" s="577" t="s">
        <v>505</v>
      </c>
      <c r="C11" s="578"/>
    </row>
    <row r="12" spans="1:3" ht="23.25" customHeight="1" thickBot="1">
      <c r="A12" s="472"/>
      <c r="B12" s="580" t="s">
        <v>506</v>
      </c>
      <c r="C12" s="581">
        <f>SUM(C6:C11)</f>
        <v>140</v>
      </c>
    </row>
  </sheetData>
  <sheetProtection/>
  <mergeCells count="2">
    <mergeCell ref="B1:C1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1.140625" style="1" customWidth="1"/>
    <col min="2" max="2" width="10.00390625" style="1" customWidth="1"/>
    <col min="3" max="3" width="9.28125" style="1" bestFit="1" customWidth="1"/>
    <col min="4" max="4" width="8.00390625" style="1" customWidth="1"/>
    <col min="5" max="5" width="7.7109375" style="1" customWidth="1"/>
    <col min="6" max="6" width="9.140625" style="1" bestFit="1" customWidth="1"/>
    <col min="7" max="7" width="8.00390625" style="1" customWidth="1"/>
    <col min="8" max="8" width="31.28125" style="1" customWidth="1"/>
    <col min="9" max="9" width="9.8515625" style="1" customWidth="1"/>
    <col min="10" max="10" width="9.28125" style="1" bestFit="1" customWidth="1"/>
    <col min="11" max="11" width="8.28125" style="1" customWidth="1"/>
    <col min="12" max="12" width="8.140625" style="1" customWidth="1"/>
    <col min="13" max="13" width="8.421875" style="1" customWidth="1"/>
    <col min="14" max="14" width="9.28125" style="1" bestFit="1" customWidth="1"/>
    <col min="15" max="16384" width="9.140625" style="1" customWidth="1"/>
  </cols>
  <sheetData>
    <row r="1" spans="1:14" ht="26.25" customHeight="1" thickBot="1">
      <c r="A1" s="625" t="s">
        <v>0</v>
      </c>
      <c r="B1" s="625"/>
      <c r="C1" s="625"/>
      <c r="D1" s="625"/>
      <c r="E1" s="625"/>
      <c r="F1" s="625"/>
      <c r="G1" s="625"/>
      <c r="H1" s="625" t="s">
        <v>1</v>
      </c>
      <c r="I1" s="625"/>
      <c r="J1" s="625"/>
      <c r="K1" s="625"/>
      <c r="L1" s="625"/>
      <c r="M1" s="625"/>
      <c r="N1" s="625"/>
    </row>
    <row r="2" spans="1:14" ht="24.75" customHeight="1" thickBot="1">
      <c r="A2" s="626" t="s">
        <v>2</v>
      </c>
      <c r="B2" s="627" t="s">
        <v>522</v>
      </c>
      <c r="C2" s="627"/>
      <c r="D2" s="628" t="s">
        <v>3</v>
      </c>
      <c r="E2" s="628"/>
      <c r="F2" s="629" t="s">
        <v>523</v>
      </c>
      <c r="G2" s="629"/>
      <c r="H2" s="626" t="s">
        <v>2</v>
      </c>
      <c r="I2" s="627" t="s">
        <v>522</v>
      </c>
      <c r="J2" s="627"/>
      <c r="K2" s="628" t="s">
        <v>3</v>
      </c>
      <c r="L2" s="628"/>
      <c r="M2" s="629" t="s">
        <v>523</v>
      </c>
      <c r="N2" s="629"/>
    </row>
    <row r="3" spans="1:14" ht="36.75" thickBot="1">
      <c r="A3" s="626"/>
      <c r="B3" s="2" t="s">
        <v>4</v>
      </c>
      <c r="C3" s="3" t="s">
        <v>5</v>
      </c>
      <c r="D3" s="2" t="s">
        <v>4</v>
      </c>
      <c r="E3" s="3" t="s">
        <v>5</v>
      </c>
      <c r="F3" s="2" t="s">
        <v>4</v>
      </c>
      <c r="G3" s="3" t="s">
        <v>5</v>
      </c>
      <c r="H3" s="626"/>
      <c r="I3" s="2" t="s">
        <v>4</v>
      </c>
      <c r="J3" s="3" t="s">
        <v>5</v>
      </c>
      <c r="K3" s="2" t="s">
        <v>4</v>
      </c>
      <c r="L3" s="3" t="s">
        <v>5</v>
      </c>
      <c r="M3" s="2" t="s">
        <v>4</v>
      </c>
      <c r="N3" s="3" t="s">
        <v>5</v>
      </c>
    </row>
    <row r="4" spans="1:14" ht="22.5" customHeight="1">
      <c r="A4" s="4" t="s">
        <v>6</v>
      </c>
      <c r="B4" s="5">
        <f>SUM('Bevétel-kiadás'!D7:D8)</f>
        <v>8574</v>
      </c>
      <c r="C4" s="57"/>
      <c r="D4" s="619">
        <f>SUM(F4-B4)</f>
        <v>0</v>
      </c>
      <c r="E4" s="621">
        <f>SUM(G4-C4)</f>
        <v>32</v>
      </c>
      <c r="F4" s="60">
        <f>SUM('Bevétel-kiadás mód.'!D8+'Bevétel-kiadás mód.'!D7)-32</f>
        <v>8574</v>
      </c>
      <c r="G4" s="59">
        <v>32</v>
      </c>
      <c r="H4" s="9" t="s">
        <v>7</v>
      </c>
      <c r="I4" s="5">
        <v>14156</v>
      </c>
      <c r="J4" s="61"/>
      <c r="K4" s="520">
        <f>SUM(M4-I4)</f>
        <v>642</v>
      </c>
      <c r="L4" s="534">
        <f>SUM(N4-J4)</f>
        <v>0</v>
      </c>
      <c r="M4" s="519">
        <f>SUM('Bevétel-kiadás mód.'!D93)</f>
        <v>14798</v>
      </c>
      <c r="N4" s="507"/>
    </row>
    <row r="5" spans="1:14" ht="24">
      <c r="A5" s="11" t="s">
        <v>8</v>
      </c>
      <c r="B5" s="62">
        <f>SUM('Bevétel-kiadás'!D20)</f>
        <v>25350</v>
      </c>
      <c r="C5" s="63"/>
      <c r="D5" s="620">
        <f>SUM(F5-B5)</f>
        <v>0</v>
      </c>
      <c r="E5" s="62">
        <f aca="true" t="shared" si="0" ref="E5:E12">SUM(G5-C5)</f>
        <v>0</v>
      </c>
      <c r="F5" s="64">
        <f>SUM('Bevétel-kiadás mód.'!D20)</f>
        <v>25350</v>
      </c>
      <c r="G5" s="19"/>
      <c r="H5" s="11" t="s">
        <v>9</v>
      </c>
      <c r="I5" s="5">
        <v>3667</v>
      </c>
      <c r="J5" s="65"/>
      <c r="K5" s="521">
        <f>SUM(M5-I5)</f>
        <v>-145</v>
      </c>
      <c r="L5" s="533">
        <f>SUM(N5-J5)</f>
        <v>0</v>
      </c>
      <c r="M5" s="530">
        <f>SUM('Bevétel-kiadás mód.'!D94)</f>
        <v>3522</v>
      </c>
      <c r="N5" s="508"/>
    </row>
    <row r="6" spans="1:14" ht="22.5" customHeight="1">
      <c r="A6" s="11" t="s">
        <v>10</v>
      </c>
      <c r="B6" s="62">
        <f>SUM('Bevétel-kiadás'!D30-'Bevétel-kiadás'!D43)</f>
        <v>108734</v>
      </c>
      <c r="C6" s="63"/>
      <c r="D6" s="620">
        <f aca="true" t="shared" si="1" ref="D6:D12">SUM(F6-B6)</f>
        <v>0</v>
      </c>
      <c r="E6" s="62">
        <f t="shared" si="0"/>
        <v>0</v>
      </c>
      <c r="F6" s="64">
        <f>SUM('Bevétel-kiadás mód.'!D31)</f>
        <v>108734</v>
      </c>
      <c r="G6" s="19"/>
      <c r="H6" s="11" t="s">
        <v>11</v>
      </c>
      <c r="I6" s="5">
        <v>26310</v>
      </c>
      <c r="J6" s="65">
        <v>500</v>
      </c>
      <c r="K6" s="521">
        <f aca="true" t="shared" si="2" ref="K6:K12">SUM(M6-I6)</f>
        <v>3264</v>
      </c>
      <c r="L6" s="533">
        <f aca="true" t="shared" si="3" ref="L6:L12">SUM(N6-J6)</f>
        <v>333</v>
      </c>
      <c r="M6" s="530">
        <f>SUM('Bevétel-kiadás mód.'!D95)-833</f>
        <v>29574</v>
      </c>
      <c r="N6" s="508">
        <v>833</v>
      </c>
    </row>
    <row r="7" spans="1:15" ht="22.5" customHeight="1">
      <c r="A7" s="14" t="s">
        <v>12</v>
      </c>
      <c r="B7" s="62">
        <f>SUM('Bevétel-kiadás'!D43)</f>
        <v>15</v>
      </c>
      <c r="C7" s="63"/>
      <c r="D7" s="620">
        <f t="shared" si="1"/>
        <v>0</v>
      </c>
      <c r="E7" s="62">
        <f t="shared" si="0"/>
        <v>0</v>
      </c>
      <c r="F7" s="64">
        <f>SUM('Bevétel-kiadás mód.'!D43)</f>
        <v>15</v>
      </c>
      <c r="G7" s="19"/>
      <c r="H7" s="15" t="s">
        <v>13</v>
      </c>
      <c r="I7" s="5">
        <v>34567</v>
      </c>
      <c r="J7" s="65">
        <v>270</v>
      </c>
      <c r="K7" s="521">
        <f t="shared" si="2"/>
        <v>0</v>
      </c>
      <c r="L7" s="533">
        <f t="shared" si="3"/>
        <v>-15</v>
      </c>
      <c r="M7" s="616">
        <v>34567</v>
      </c>
      <c r="N7" s="617">
        <v>255</v>
      </c>
      <c r="O7" s="618"/>
    </row>
    <row r="8" spans="1:14" ht="22.5" customHeight="1">
      <c r="A8" s="11" t="s">
        <v>14</v>
      </c>
      <c r="B8" s="62"/>
      <c r="C8" s="63"/>
      <c r="D8" s="620">
        <f t="shared" si="1"/>
        <v>0</v>
      </c>
      <c r="E8" s="62">
        <f t="shared" si="0"/>
        <v>0</v>
      </c>
      <c r="F8" s="64"/>
      <c r="G8" s="19"/>
      <c r="H8" s="11" t="s">
        <v>15</v>
      </c>
      <c r="I8" s="5">
        <v>2063</v>
      </c>
      <c r="J8" s="65"/>
      <c r="K8" s="521">
        <f t="shared" si="2"/>
        <v>145</v>
      </c>
      <c r="L8" s="533">
        <f t="shared" si="3"/>
        <v>0</v>
      </c>
      <c r="M8" s="530">
        <f>SUM('Bevétel-kiadás mód.'!D96+'Bevétel-kiadás mód.'!D97+'Bevétel-kiadás mód.'!D103)</f>
        <v>2208</v>
      </c>
      <c r="N8" s="508"/>
    </row>
    <row r="9" spans="1:14" ht="22.5" customHeight="1">
      <c r="A9" s="11" t="s">
        <v>16</v>
      </c>
      <c r="B9" s="62">
        <v>8781</v>
      </c>
      <c r="C9" s="63"/>
      <c r="D9" s="620">
        <f t="shared" si="1"/>
        <v>1333</v>
      </c>
      <c r="E9" s="62">
        <f t="shared" si="0"/>
        <v>0</v>
      </c>
      <c r="F9" s="64">
        <f>SUM('Bevétel-kiadás mód.'!D63+'Bevétel-kiadás mód.'!D64+'Bevétel-kiadás mód.'!D65)</f>
        <v>10114</v>
      </c>
      <c r="G9" s="19"/>
      <c r="H9" s="11" t="s">
        <v>17</v>
      </c>
      <c r="I9" s="5">
        <f>SUM('Bevétel-kiadás'!D98)</f>
        <v>1311</v>
      </c>
      <c r="J9" s="65"/>
      <c r="K9" s="521">
        <f t="shared" si="2"/>
        <v>0</v>
      </c>
      <c r="L9" s="533">
        <f t="shared" si="3"/>
        <v>0</v>
      </c>
      <c r="M9" s="530">
        <f>SUM('Bevétel-kiadás mód.'!D99)</f>
        <v>1311</v>
      </c>
      <c r="N9" s="508"/>
    </row>
    <row r="10" spans="1:14" ht="22.5" customHeight="1">
      <c r="A10" s="11" t="s">
        <v>18</v>
      </c>
      <c r="B10" s="62"/>
      <c r="C10" s="63">
        <v>270</v>
      </c>
      <c r="D10" s="620">
        <f t="shared" si="1"/>
        <v>0</v>
      </c>
      <c r="E10" s="62">
        <f t="shared" si="0"/>
        <v>-170</v>
      </c>
      <c r="F10" s="64"/>
      <c r="G10" s="19">
        <f>SUM('Bevétel-kiadás mód.'!D73)</f>
        <v>100</v>
      </c>
      <c r="H10" s="11" t="s">
        <v>19</v>
      </c>
      <c r="I10" s="5">
        <f>SUM('Bevétel-kiadás'!D99)</f>
        <v>0</v>
      </c>
      <c r="J10" s="65">
        <v>6790</v>
      </c>
      <c r="K10" s="521">
        <f t="shared" si="2"/>
        <v>0</v>
      </c>
      <c r="L10" s="533">
        <f t="shared" si="3"/>
        <v>40</v>
      </c>
      <c r="M10" s="503"/>
      <c r="N10" s="531">
        <f>SUM('Bevétel-kiadás mód.'!D100)</f>
        <v>6830</v>
      </c>
    </row>
    <row r="11" spans="1:14" ht="22.5" customHeight="1">
      <c r="A11" s="11" t="s">
        <v>20</v>
      </c>
      <c r="B11" s="62">
        <v>5790</v>
      </c>
      <c r="C11" s="63"/>
      <c r="D11" s="620">
        <f t="shared" si="1"/>
        <v>0</v>
      </c>
      <c r="E11" s="62">
        <f t="shared" si="0"/>
        <v>0</v>
      </c>
      <c r="F11" s="64">
        <f>SUM('Bevétel-kiadás mód.'!D67)</f>
        <v>5790</v>
      </c>
      <c r="G11" s="19"/>
      <c r="H11" s="11" t="s">
        <v>21</v>
      </c>
      <c r="I11" s="5">
        <f>SUM('Bevétel-kiadás'!D100)</f>
        <v>0</v>
      </c>
      <c r="J11" s="65"/>
      <c r="K11" s="521">
        <f t="shared" si="2"/>
        <v>0</v>
      </c>
      <c r="L11" s="533">
        <f t="shared" si="3"/>
        <v>0</v>
      </c>
      <c r="M11" s="503"/>
      <c r="N11" s="508"/>
    </row>
    <row r="12" spans="1:14" ht="22.5" customHeight="1">
      <c r="A12" s="11" t="s">
        <v>22</v>
      </c>
      <c r="B12" s="62">
        <v>66991</v>
      </c>
      <c r="C12" s="63"/>
      <c r="D12" s="620">
        <f t="shared" si="1"/>
        <v>0</v>
      </c>
      <c r="E12" s="62">
        <f t="shared" si="0"/>
        <v>0</v>
      </c>
      <c r="F12" s="64">
        <f>SUM('Bevétel-kiadás mód.'!D80)</f>
        <v>66991</v>
      </c>
      <c r="G12" s="19"/>
      <c r="H12" s="11" t="s">
        <v>23</v>
      </c>
      <c r="I12" s="5">
        <v>13256</v>
      </c>
      <c r="J12" s="65"/>
      <c r="K12" s="521">
        <f t="shared" si="2"/>
        <v>188</v>
      </c>
      <c r="L12" s="533">
        <f t="shared" si="3"/>
        <v>0</v>
      </c>
      <c r="M12" s="530">
        <f>SUM('Bevétel-kiadás mód.'!D112)</f>
        <v>13444</v>
      </c>
      <c r="N12" s="508"/>
    </row>
    <row r="13" spans="1:14" ht="22.5" customHeight="1" thickBot="1">
      <c r="A13" s="11"/>
      <c r="B13" s="16"/>
      <c r="C13" s="66"/>
      <c r="D13" s="67"/>
      <c r="E13" s="68"/>
      <c r="F13" s="69"/>
      <c r="G13" s="68"/>
      <c r="H13" s="11"/>
      <c r="I13" s="5"/>
      <c r="J13" s="65"/>
      <c r="K13" s="515"/>
      <c r="L13" s="509"/>
      <c r="M13" s="504"/>
      <c r="N13" s="509"/>
    </row>
    <row r="14" spans="1:14" ht="15.75" thickBot="1">
      <c r="A14" s="20" t="s">
        <v>24</v>
      </c>
      <c r="B14" s="21">
        <f>SUM(B4:B13)</f>
        <v>224235</v>
      </c>
      <c r="C14" s="22">
        <f>SUM(C4:C13)</f>
        <v>270</v>
      </c>
      <c r="D14" s="23">
        <f>SUM(D4:D13)</f>
        <v>1333</v>
      </c>
      <c r="E14" s="24"/>
      <c r="F14" s="23">
        <f>SUM(F4:F13)</f>
        <v>225568</v>
      </c>
      <c r="G14" s="24">
        <f>SUM(G4:G13)</f>
        <v>132</v>
      </c>
      <c r="H14" s="20" t="s">
        <v>25</v>
      </c>
      <c r="I14" s="21">
        <f aca="true" t="shared" si="4" ref="I14:N14">SUM(I4:I13)</f>
        <v>95330</v>
      </c>
      <c r="J14" s="70">
        <f t="shared" si="4"/>
        <v>7560</v>
      </c>
      <c r="K14" s="525">
        <f t="shared" si="4"/>
        <v>4094</v>
      </c>
      <c r="L14" s="535">
        <f t="shared" si="4"/>
        <v>358</v>
      </c>
      <c r="M14" s="527">
        <f t="shared" si="4"/>
        <v>99424</v>
      </c>
      <c r="N14" s="532">
        <f t="shared" si="4"/>
        <v>7918</v>
      </c>
    </row>
    <row r="15" spans="1:14" ht="37.5" customHeight="1">
      <c r="A15" s="27" t="s">
        <v>26</v>
      </c>
      <c r="B15" s="71">
        <f>SUM('Bevétel-kiadás'!D56)</f>
        <v>0</v>
      </c>
      <c r="C15" s="72">
        <v>93</v>
      </c>
      <c r="D15" s="73">
        <f aca="true" t="shared" si="5" ref="D15:E20">SUM(F15-B15)</f>
        <v>0</v>
      </c>
      <c r="E15" s="74">
        <f t="shared" si="5"/>
        <v>0</v>
      </c>
      <c r="F15" s="75"/>
      <c r="G15" s="74">
        <f>SUM('Bevétel-kiadás mód.'!D57)</f>
        <v>93</v>
      </c>
      <c r="H15" s="28" t="s">
        <v>27</v>
      </c>
      <c r="I15" s="71">
        <v>14235</v>
      </c>
      <c r="J15" s="76"/>
      <c r="K15" s="528">
        <f>SUM(M15-I15)</f>
        <v>936</v>
      </c>
      <c r="L15" s="512"/>
      <c r="M15" s="584">
        <f>SUM('Bevétel-kiadás mód.'!D105)</f>
        <v>15171</v>
      </c>
      <c r="N15" s="585"/>
    </row>
    <row r="16" spans="1:14" ht="24.75" customHeight="1">
      <c r="A16" s="28" t="s">
        <v>28</v>
      </c>
      <c r="B16" s="77">
        <f>SUM('Bevétel-kiadás'!D67-'Bevétel-kiadás'!D69)</f>
        <v>0</v>
      </c>
      <c r="C16" s="78"/>
      <c r="D16" s="79">
        <f t="shared" si="5"/>
        <v>0</v>
      </c>
      <c r="E16" s="80">
        <f t="shared" si="5"/>
        <v>0</v>
      </c>
      <c r="F16" s="81"/>
      <c r="G16" s="80"/>
      <c r="H16" s="29" t="s">
        <v>29</v>
      </c>
      <c r="I16" s="77">
        <f>SUM('Bevétel-kiadás'!D105)</f>
        <v>0</v>
      </c>
      <c r="J16" s="82"/>
      <c r="K16" s="521">
        <f>SUM(M16-I16)</f>
        <v>0</v>
      </c>
      <c r="L16" s="508"/>
      <c r="M16" s="586">
        <f>SUM('Bevétel-kiadás mód.'!D106)</f>
        <v>0</v>
      </c>
      <c r="N16" s="587"/>
    </row>
    <row r="17" spans="1:14" ht="22.5" customHeight="1">
      <c r="A17" s="11" t="s">
        <v>30</v>
      </c>
      <c r="B17" s="77">
        <f>SUM('Bevétel-kiadás'!D73)</f>
        <v>0</v>
      </c>
      <c r="C17" s="78"/>
      <c r="D17" s="79">
        <f t="shared" si="5"/>
        <v>0</v>
      </c>
      <c r="E17" s="80">
        <f t="shared" si="5"/>
        <v>0</v>
      </c>
      <c r="F17" s="81"/>
      <c r="G17" s="80"/>
      <c r="H17" s="29" t="s">
        <v>31</v>
      </c>
      <c r="I17" s="77">
        <f>SUM('Bevétel-kiadás'!D106+'Bevétel-kiadás'!D107+'Bevétel-kiadás'!D108+'Bevétel-kiadás'!D110)</f>
        <v>0</v>
      </c>
      <c r="J17" s="82"/>
      <c r="K17" s="514"/>
      <c r="L17" s="508"/>
      <c r="M17" s="588"/>
      <c r="N17" s="587"/>
    </row>
    <row r="18" spans="1:14" ht="22.5" customHeight="1">
      <c r="A18" s="11" t="s">
        <v>32</v>
      </c>
      <c r="B18" s="77">
        <f>SUM('Bevétel-kiadás'!D69)</f>
        <v>0</v>
      </c>
      <c r="C18" s="78"/>
      <c r="D18" s="79">
        <f t="shared" si="5"/>
        <v>0</v>
      </c>
      <c r="E18" s="80">
        <f t="shared" si="5"/>
        <v>0</v>
      </c>
      <c r="F18" s="81"/>
      <c r="G18" s="80"/>
      <c r="H18" s="11" t="s">
        <v>511</v>
      </c>
      <c r="I18" s="77">
        <v>1214</v>
      </c>
      <c r="J18" s="82"/>
      <c r="K18" s="514"/>
      <c r="L18" s="508"/>
      <c r="M18" s="586">
        <f>SUM('Bevétel-kiadás mód.'!D108)</f>
        <v>1214</v>
      </c>
      <c r="N18" s="587"/>
    </row>
    <row r="19" spans="1:14" ht="22.5" customHeight="1">
      <c r="A19" s="11" t="s">
        <v>33</v>
      </c>
      <c r="B19" s="77">
        <v>14485</v>
      </c>
      <c r="C19" s="78"/>
      <c r="D19" s="79">
        <f t="shared" si="5"/>
        <v>0</v>
      </c>
      <c r="E19" s="80">
        <f t="shared" si="5"/>
        <v>0</v>
      </c>
      <c r="F19" s="81">
        <f>SUM('Bevétel-kiadás mód.'!D81)</f>
        <v>14485</v>
      </c>
      <c r="G19" s="80"/>
      <c r="H19" s="29"/>
      <c r="I19" s="77"/>
      <c r="J19" s="82"/>
      <c r="K19" s="514"/>
      <c r="L19" s="508"/>
      <c r="M19" s="588"/>
      <c r="N19" s="587"/>
    </row>
    <row r="20" spans="2:14" ht="21.75" customHeight="1" thickBot="1">
      <c r="B20" s="30"/>
      <c r="C20" s="83"/>
      <c r="D20" s="84">
        <f t="shared" si="5"/>
        <v>0</v>
      </c>
      <c r="E20" s="85">
        <f t="shared" si="5"/>
        <v>0</v>
      </c>
      <c r="F20" s="86"/>
      <c r="G20" s="85"/>
      <c r="H20" s="32"/>
      <c r="I20" s="77"/>
      <c r="J20" s="82"/>
      <c r="K20" s="515"/>
      <c r="L20" s="509"/>
      <c r="M20" s="589"/>
      <c r="N20" s="590"/>
    </row>
    <row r="21" spans="1:14" ht="24.75" customHeight="1" thickBot="1">
      <c r="A21" s="33" t="s">
        <v>34</v>
      </c>
      <c r="B21" s="34">
        <f aca="true" t="shared" si="6" ref="B21:G21">SUM(B15:B20)</f>
        <v>14485</v>
      </c>
      <c r="C21" s="49">
        <f t="shared" si="6"/>
        <v>93</v>
      </c>
      <c r="D21" s="36">
        <f t="shared" si="6"/>
        <v>0</v>
      </c>
      <c r="E21" s="36">
        <f t="shared" si="6"/>
        <v>0</v>
      </c>
      <c r="F21" s="87">
        <f t="shared" si="6"/>
        <v>14485</v>
      </c>
      <c r="G21" s="87">
        <f t="shared" si="6"/>
        <v>93</v>
      </c>
      <c r="H21" s="33" t="s">
        <v>35</v>
      </c>
      <c r="I21" s="34">
        <f>SUM(I15:I20)</f>
        <v>15449</v>
      </c>
      <c r="J21" s="88">
        <f>SUM(J15:J20)</f>
        <v>0</v>
      </c>
      <c r="K21" s="525">
        <f>SUM(K15:K20)</f>
        <v>936</v>
      </c>
      <c r="L21" s="510"/>
      <c r="M21" s="591">
        <f>SUM(M15:M20)</f>
        <v>16385</v>
      </c>
      <c r="N21" s="592"/>
    </row>
    <row r="22" spans="1:14" ht="15">
      <c r="A22" s="38" t="s">
        <v>36</v>
      </c>
      <c r="B22" s="89">
        <f>SUM('Bevétel-kiadás'!D75)</f>
        <v>0</v>
      </c>
      <c r="C22" s="90"/>
      <c r="D22" s="91"/>
      <c r="E22" s="92"/>
      <c r="F22" s="93"/>
      <c r="G22" s="92"/>
      <c r="H22" s="38" t="s">
        <v>37</v>
      </c>
      <c r="I22" s="94">
        <v>30611</v>
      </c>
      <c r="J22" s="95"/>
      <c r="K22" s="528">
        <f>SUM(M22-I22)</f>
        <v>0</v>
      </c>
      <c r="L22" s="512"/>
      <c r="M22" s="584">
        <f>SUM('Bevétel-kiadás mód.'!D116)</f>
        <v>30611</v>
      </c>
      <c r="N22" s="585"/>
    </row>
    <row r="23" spans="1:14" ht="36.75" thickBot="1">
      <c r="A23" s="48" t="s">
        <v>38</v>
      </c>
      <c r="B23" s="96">
        <f>SUM('Bevétel-kiadás'!D76)</f>
        <v>0</v>
      </c>
      <c r="C23" s="97"/>
      <c r="D23" s="98"/>
      <c r="E23" s="99"/>
      <c r="F23" s="100"/>
      <c r="G23" s="99"/>
      <c r="H23" s="48" t="s">
        <v>39</v>
      </c>
      <c r="I23" s="96">
        <v>90133</v>
      </c>
      <c r="J23" s="101"/>
      <c r="K23" s="536">
        <f>SUM(M23-I23)</f>
        <v>1829</v>
      </c>
      <c r="L23" s="509"/>
      <c r="M23" s="593">
        <f>SUM('Bevétel-kiadás mód.'!D117)</f>
        <v>91962</v>
      </c>
      <c r="N23" s="590"/>
    </row>
    <row r="24" spans="1:14" ht="15.75" thickBot="1">
      <c r="A24" s="33" t="s">
        <v>40</v>
      </c>
      <c r="B24" s="34">
        <f>SUM(B22:B23)</f>
        <v>0</v>
      </c>
      <c r="C24" s="49">
        <f>SUM(C22:C23)</f>
        <v>0</v>
      </c>
      <c r="D24" s="36"/>
      <c r="E24" s="88"/>
      <c r="F24" s="87"/>
      <c r="G24" s="87"/>
      <c r="H24" s="33" t="s">
        <v>41</v>
      </c>
      <c r="I24" s="34">
        <f>SUM(I22:I23)</f>
        <v>120744</v>
      </c>
      <c r="J24" s="88">
        <f>SUM(J22:J23)</f>
        <v>0</v>
      </c>
      <c r="K24" s="525">
        <f>SUM(K22:K23)</f>
        <v>1829</v>
      </c>
      <c r="L24" s="510"/>
      <c r="M24" s="594">
        <f>SUM(M22:M23)</f>
        <v>122573</v>
      </c>
      <c r="N24" s="592"/>
    </row>
    <row r="25" spans="1:14" ht="15.75" thickBot="1">
      <c r="A25" s="33"/>
      <c r="B25" s="34"/>
      <c r="C25" s="49"/>
      <c r="D25" s="36"/>
      <c r="E25" s="37"/>
      <c r="F25" s="87"/>
      <c r="G25" s="37"/>
      <c r="H25" s="33"/>
      <c r="I25" s="34"/>
      <c r="J25" s="88"/>
      <c r="K25" s="516"/>
      <c r="L25" s="510"/>
      <c r="M25" s="595"/>
      <c r="N25" s="592"/>
    </row>
    <row r="26" spans="1:14" ht="15.75" thickBot="1">
      <c r="A26" s="20" t="s">
        <v>42</v>
      </c>
      <c r="B26" s="21">
        <f aca="true" t="shared" si="7" ref="B26:G26">SUM(B14+B21+B24)</f>
        <v>238720</v>
      </c>
      <c r="C26" s="102">
        <f t="shared" si="7"/>
        <v>363</v>
      </c>
      <c r="D26" s="529">
        <f t="shared" si="7"/>
        <v>1333</v>
      </c>
      <c r="E26" s="24">
        <f t="shared" si="7"/>
        <v>0</v>
      </c>
      <c r="F26" s="22">
        <f t="shared" si="7"/>
        <v>240053</v>
      </c>
      <c r="G26" s="24">
        <f t="shared" si="7"/>
        <v>225</v>
      </c>
      <c r="H26" s="20" t="s">
        <v>43</v>
      </c>
      <c r="I26" s="21">
        <f aca="true" t="shared" si="8" ref="I26:N26">SUM(I14+I21+I24)</f>
        <v>231523</v>
      </c>
      <c r="J26" s="70">
        <f t="shared" si="8"/>
        <v>7560</v>
      </c>
      <c r="K26" s="23">
        <f>SUM(K14+K21+K24)</f>
        <v>6859</v>
      </c>
      <c r="L26" s="24">
        <f t="shared" si="8"/>
        <v>358</v>
      </c>
      <c r="M26" s="23">
        <f>SUM(M14+M21+M24)</f>
        <v>238382</v>
      </c>
      <c r="N26" s="24">
        <f t="shared" si="8"/>
        <v>7918</v>
      </c>
    </row>
    <row r="27" spans="1:14" ht="15.75" thickBot="1">
      <c r="A27" s="50" t="s">
        <v>44</v>
      </c>
      <c r="B27" s="51"/>
      <c r="C27" s="104"/>
      <c r="D27" s="53"/>
      <c r="E27" s="54"/>
      <c r="F27" s="105"/>
      <c r="G27" s="54"/>
      <c r="H27" s="50" t="s">
        <v>45</v>
      </c>
      <c r="I27" s="55"/>
      <c r="J27" s="106"/>
      <c r="K27" s="516"/>
      <c r="L27" s="510"/>
      <c r="M27" s="595"/>
      <c r="N27" s="592"/>
    </row>
  </sheetData>
  <sheetProtection selectLockedCells="1" selectUnlockedCells="1"/>
  <mergeCells count="10">
    <mergeCell ref="A1:G1"/>
    <mergeCell ref="H1:N1"/>
    <mergeCell ref="A2:A3"/>
    <mergeCell ref="B2:C2"/>
    <mergeCell ref="D2:E2"/>
    <mergeCell ref="F2:G2"/>
    <mergeCell ref="H2:H3"/>
    <mergeCell ref="I2:J2"/>
    <mergeCell ref="K2:L2"/>
    <mergeCell ref="M2:N2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scale="74" r:id="rId1"/>
  <headerFooter alignWithMargins="0">
    <oddHeader>&amp;C&amp;"Arial,Félkövér"Ősi Község Önkormányzat
mérlege
&amp;"Arial,Normál"2013. év&amp;R2 sz. melléklet a ../2013. (IX....) önkorm. rendelettervezethez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1.140625" style="1" customWidth="1"/>
    <col min="2" max="2" width="9.28125" style="1" customWidth="1"/>
    <col min="3" max="3" width="10.57421875" style="1" customWidth="1"/>
    <col min="4" max="4" width="8.421875" style="1" customWidth="1"/>
    <col min="5" max="5" width="8.7109375" style="1" customWidth="1"/>
    <col min="6" max="6" width="9.28125" style="1" customWidth="1"/>
    <col min="7" max="7" width="10.140625" style="1" customWidth="1"/>
    <col min="8" max="8" width="31.28125" style="1" customWidth="1"/>
    <col min="9" max="9" width="10.00390625" style="1" customWidth="1"/>
    <col min="10" max="10" width="8.57421875" style="1" customWidth="1"/>
    <col min="11" max="11" width="7.57421875" style="1" customWidth="1"/>
    <col min="12" max="12" width="7.28125" style="1" customWidth="1"/>
    <col min="13" max="13" width="8.140625" style="1" customWidth="1"/>
    <col min="14" max="16384" width="9.140625" style="1" customWidth="1"/>
  </cols>
  <sheetData>
    <row r="1" spans="1:14" ht="26.25" customHeight="1" thickBot="1">
      <c r="A1" s="625" t="s">
        <v>0</v>
      </c>
      <c r="B1" s="625"/>
      <c r="C1" s="625"/>
      <c r="D1" s="625"/>
      <c r="E1" s="625"/>
      <c r="F1" s="625"/>
      <c r="G1" s="625"/>
      <c r="H1" s="625" t="s">
        <v>1</v>
      </c>
      <c r="I1" s="625"/>
      <c r="J1" s="625"/>
      <c r="K1" s="625"/>
      <c r="L1" s="625"/>
      <c r="M1" s="625"/>
      <c r="N1" s="625"/>
    </row>
    <row r="2" spans="1:14" ht="24.75" customHeight="1" thickBot="1">
      <c r="A2" s="626" t="s">
        <v>2</v>
      </c>
      <c r="B2" s="627" t="s">
        <v>522</v>
      </c>
      <c r="C2" s="627"/>
      <c r="D2" s="628" t="s">
        <v>3</v>
      </c>
      <c r="E2" s="628"/>
      <c r="F2" s="629" t="s">
        <v>523</v>
      </c>
      <c r="G2" s="629"/>
      <c r="H2" s="626" t="s">
        <v>2</v>
      </c>
      <c r="I2" s="627" t="s">
        <v>522</v>
      </c>
      <c r="J2" s="627"/>
      <c r="K2" s="628" t="s">
        <v>3</v>
      </c>
      <c r="L2" s="628"/>
      <c r="M2" s="629" t="s">
        <v>523</v>
      </c>
      <c r="N2" s="629"/>
    </row>
    <row r="3" spans="1:14" ht="36.75" thickBot="1">
      <c r="A3" s="626"/>
      <c r="B3" s="2" t="s">
        <v>4</v>
      </c>
      <c r="C3" s="3" t="s">
        <v>5</v>
      </c>
      <c r="D3" s="2" t="s">
        <v>4</v>
      </c>
      <c r="E3" s="3" t="s">
        <v>5</v>
      </c>
      <c r="F3" s="2" t="s">
        <v>4</v>
      </c>
      <c r="G3" s="3" t="s">
        <v>5</v>
      </c>
      <c r="H3" s="626"/>
      <c r="I3" s="2" t="s">
        <v>4</v>
      </c>
      <c r="J3" s="3" t="s">
        <v>5</v>
      </c>
      <c r="K3" s="2" t="s">
        <v>4</v>
      </c>
      <c r="L3" s="3" t="s">
        <v>5</v>
      </c>
      <c r="M3" s="2" t="s">
        <v>4</v>
      </c>
      <c r="N3" s="3" t="s">
        <v>5</v>
      </c>
    </row>
    <row r="4" spans="1:14" ht="22.5" customHeight="1">
      <c r="A4" s="4" t="s">
        <v>6</v>
      </c>
      <c r="B4" s="5">
        <f>SUM('Bevétel-kiadás'!E7:E8)</f>
        <v>110</v>
      </c>
      <c r="C4" s="107"/>
      <c r="D4" s="58"/>
      <c r="E4" s="59"/>
      <c r="F4" s="60">
        <f>SUM('Bevétel-kiadás mód.'!E6)</f>
        <v>110</v>
      </c>
      <c r="G4" s="59"/>
      <c r="H4" s="9" t="s">
        <v>7</v>
      </c>
      <c r="I4" s="5">
        <v>25606</v>
      </c>
      <c r="J4" s="61">
        <v>5182</v>
      </c>
      <c r="K4" s="520">
        <f>SUM(M4-I4)</f>
        <v>0</v>
      </c>
      <c r="L4" s="534">
        <f>SUM(N4-J4)</f>
        <v>-95</v>
      </c>
      <c r="M4" s="520">
        <f>SUM('Bevétel-kiadás mód.'!E93)-5087</f>
        <v>25606</v>
      </c>
      <c r="N4" s="507">
        <v>5087</v>
      </c>
    </row>
    <row r="5" spans="1:14" ht="24">
      <c r="A5" s="11" t="s">
        <v>8</v>
      </c>
      <c r="B5" s="62">
        <f>SUM('Bevétel-kiadás'!E20)</f>
        <v>0</v>
      </c>
      <c r="C5" s="17"/>
      <c r="D5" s="18"/>
      <c r="E5" s="19"/>
      <c r="F5" s="64"/>
      <c r="G5" s="19"/>
      <c r="H5" s="11" t="s">
        <v>9</v>
      </c>
      <c r="I5" s="5">
        <v>6641</v>
      </c>
      <c r="J5" s="65">
        <v>1412</v>
      </c>
      <c r="K5" s="521">
        <f>SUM(M5-I5)</f>
        <v>-145</v>
      </c>
      <c r="L5" s="533">
        <f>SUM(N5-J5)</f>
        <v>-23</v>
      </c>
      <c r="M5" s="521">
        <f>SUM('Bevétel-kiadás mód.'!E94)-1389</f>
        <v>6496</v>
      </c>
      <c r="N5" s="508">
        <v>1389</v>
      </c>
    </row>
    <row r="6" spans="1:14" ht="22.5" customHeight="1">
      <c r="A6" s="11" t="s">
        <v>10</v>
      </c>
      <c r="B6" s="62"/>
      <c r="C6" s="17"/>
      <c r="D6" s="18"/>
      <c r="E6" s="19"/>
      <c r="F6" s="64"/>
      <c r="G6" s="19"/>
      <c r="H6" s="11" t="s">
        <v>11</v>
      </c>
      <c r="I6" s="5">
        <v>8718</v>
      </c>
      <c r="J6" s="65"/>
      <c r="K6" s="521">
        <f aca="true" t="shared" si="0" ref="K6:K12">SUM(M6-I6)</f>
        <v>1129</v>
      </c>
      <c r="L6" s="508"/>
      <c r="M6" s="521">
        <f>SUM('Bevétel-kiadás mód.'!E95)</f>
        <v>9847</v>
      </c>
      <c r="N6" s="508"/>
    </row>
    <row r="7" spans="1:14" ht="22.5" customHeight="1">
      <c r="A7" s="14" t="s">
        <v>12</v>
      </c>
      <c r="B7" s="62">
        <f>SUM('Bevétel-kiadás'!E43)</f>
        <v>0</v>
      </c>
      <c r="C7" s="17"/>
      <c r="D7" s="18"/>
      <c r="E7" s="19"/>
      <c r="F7" s="64"/>
      <c r="G7" s="19"/>
      <c r="H7" s="15" t="s">
        <v>13</v>
      </c>
      <c r="I7" s="5">
        <f>SUM('Bevétel-kiadás'!E101)</f>
        <v>0</v>
      </c>
      <c r="J7" s="65"/>
      <c r="K7" s="521">
        <f t="shared" si="0"/>
        <v>0</v>
      </c>
      <c r="L7" s="508"/>
      <c r="M7" s="521"/>
      <c r="N7" s="508"/>
    </row>
    <row r="8" spans="1:14" ht="22.5" customHeight="1">
      <c r="A8" s="11" t="s">
        <v>14</v>
      </c>
      <c r="B8" s="62"/>
      <c r="C8" s="17"/>
      <c r="D8" s="18"/>
      <c r="E8" s="19"/>
      <c r="F8" s="64"/>
      <c r="G8" s="19"/>
      <c r="H8" s="11" t="s">
        <v>15</v>
      </c>
      <c r="I8" s="5">
        <v>846</v>
      </c>
      <c r="J8" s="65"/>
      <c r="K8" s="521">
        <f t="shared" si="0"/>
        <v>145</v>
      </c>
      <c r="L8" s="508"/>
      <c r="M8" s="522">
        <f>SUM('Bevétel-kiadás mód.'!E96+'Bevétel-kiadás mód.'!E97)</f>
        <v>991</v>
      </c>
      <c r="N8" s="508"/>
    </row>
    <row r="9" spans="1:14" ht="22.5" customHeight="1">
      <c r="A9" s="11" t="s">
        <v>16</v>
      </c>
      <c r="B9" s="62">
        <f>SUM('Bevétel-kiadás'!E60-'Bevétel-kiadás'!E66)</f>
        <v>0</v>
      </c>
      <c r="C9" s="17"/>
      <c r="D9" s="18"/>
      <c r="E9" s="19"/>
      <c r="F9" s="64"/>
      <c r="G9" s="19"/>
      <c r="H9" s="11" t="s">
        <v>17</v>
      </c>
      <c r="I9" s="5">
        <f>SUM('Bevétel-kiadás'!E98)</f>
        <v>0</v>
      </c>
      <c r="J9" s="65"/>
      <c r="K9" s="521">
        <f t="shared" si="0"/>
        <v>0</v>
      </c>
      <c r="L9" s="508"/>
      <c r="M9" s="503"/>
      <c r="N9" s="508"/>
    </row>
    <row r="10" spans="1:14" ht="22.5" customHeight="1">
      <c r="A10" s="11" t="s">
        <v>18</v>
      </c>
      <c r="B10" s="62">
        <f>SUM('Bevétel-kiadás'!E72)</f>
        <v>0</v>
      </c>
      <c r="C10" s="17"/>
      <c r="D10" s="18"/>
      <c r="E10" s="19"/>
      <c r="F10" s="64"/>
      <c r="G10" s="19"/>
      <c r="H10" s="11" t="s">
        <v>19</v>
      </c>
      <c r="I10" s="5">
        <f>SUM('Bevétel-kiadás'!E99)</f>
        <v>0</v>
      </c>
      <c r="J10" s="65"/>
      <c r="K10" s="521">
        <f t="shared" si="0"/>
        <v>0</v>
      </c>
      <c r="L10" s="508"/>
      <c r="M10" s="503"/>
      <c r="N10" s="508"/>
    </row>
    <row r="11" spans="1:14" ht="22.5" customHeight="1">
      <c r="A11" s="11" t="s">
        <v>20</v>
      </c>
      <c r="B11" s="62">
        <f>SUM('Bevétel-kiadás'!E66)</f>
        <v>0</v>
      </c>
      <c r="C11" s="17"/>
      <c r="D11" s="18"/>
      <c r="E11" s="19"/>
      <c r="F11" s="64"/>
      <c r="G11" s="19"/>
      <c r="H11" s="11" t="s">
        <v>21</v>
      </c>
      <c r="I11" s="5">
        <f>SUM('Bevétel-kiadás'!E100)</f>
        <v>0</v>
      </c>
      <c r="J11" s="65"/>
      <c r="K11" s="521">
        <f t="shared" si="0"/>
        <v>0</v>
      </c>
      <c r="L11" s="508"/>
      <c r="M11" s="503"/>
      <c r="N11" s="508"/>
    </row>
    <row r="12" spans="1:14" ht="22.5" customHeight="1">
      <c r="A12" s="11" t="s">
        <v>22</v>
      </c>
      <c r="B12" s="62">
        <f>SUM('Bevétel-kiadás'!E79)</f>
        <v>0</v>
      </c>
      <c r="C12" s="17"/>
      <c r="D12" s="18"/>
      <c r="E12" s="19"/>
      <c r="F12" s="64"/>
      <c r="G12" s="19"/>
      <c r="H12" s="11" t="s">
        <v>23</v>
      </c>
      <c r="I12" s="5">
        <f>SUM('Bevétel-kiadás'!E111)</f>
        <v>0</v>
      </c>
      <c r="J12" s="65"/>
      <c r="K12" s="521">
        <f t="shared" si="0"/>
        <v>0</v>
      </c>
      <c r="L12" s="508"/>
      <c r="M12" s="503"/>
      <c r="N12" s="508"/>
    </row>
    <row r="13" spans="1:14" ht="22.5" customHeight="1">
      <c r="A13" s="11"/>
      <c r="B13" s="16"/>
      <c r="C13" s="17"/>
      <c r="D13" s="67"/>
      <c r="E13" s="68"/>
      <c r="F13" s="69"/>
      <c r="G13" s="68"/>
      <c r="H13" s="11"/>
      <c r="I13" s="5"/>
      <c r="J13" s="65"/>
      <c r="K13" s="515"/>
      <c r="L13" s="509"/>
      <c r="M13" s="504"/>
      <c r="N13" s="509"/>
    </row>
    <row r="14" spans="1:14" ht="15">
      <c r="A14" s="20" t="s">
        <v>24</v>
      </c>
      <c r="B14" s="21">
        <f>SUM(B4:B13)</f>
        <v>110</v>
      </c>
      <c r="C14" s="22">
        <f>SUM(C4:C13)</f>
        <v>0</v>
      </c>
      <c r="D14" s="23"/>
      <c r="E14" s="24"/>
      <c r="F14" s="23">
        <f>SUM(F4:F13)</f>
        <v>110</v>
      </c>
      <c r="G14" s="24"/>
      <c r="H14" s="20" t="s">
        <v>25</v>
      </c>
      <c r="I14" s="21">
        <f>SUM(I4:I13)</f>
        <v>41811</v>
      </c>
      <c r="J14" s="70">
        <f>SUM(J4:J13)</f>
        <v>6594</v>
      </c>
      <c r="K14" s="525">
        <f>SUM(K4:K13)</f>
        <v>1129</v>
      </c>
      <c r="L14" s="526"/>
      <c r="M14" s="527">
        <f>SUM(M4:M13)</f>
        <v>42940</v>
      </c>
      <c r="N14" s="526">
        <f>SUM(N4:N13)</f>
        <v>6476</v>
      </c>
    </row>
    <row r="15" spans="1:14" ht="37.5" customHeight="1">
      <c r="A15" s="27" t="s">
        <v>26</v>
      </c>
      <c r="B15" s="71">
        <f>SUM('Bevétel-kiadás'!E56)</f>
        <v>0</v>
      </c>
      <c r="C15" s="108"/>
      <c r="D15" s="73"/>
      <c r="E15" s="74"/>
      <c r="F15" s="75"/>
      <c r="G15" s="74"/>
      <c r="H15" s="28" t="s">
        <v>27</v>
      </c>
      <c r="I15" s="71">
        <v>1038</v>
      </c>
      <c r="J15" s="76"/>
      <c r="K15" s="528">
        <f>SUM(M15-I15)</f>
        <v>0</v>
      </c>
      <c r="L15" s="512"/>
      <c r="M15" s="522">
        <f>SUM('Bevétel-kiadás mód.'!E105)</f>
        <v>1038</v>
      </c>
      <c r="N15" s="512"/>
    </row>
    <row r="16" spans="1:14" ht="22.5" customHeight="1">
      <c r="A16" s="28" t="s">
        <v>28</v>
      </c>
      <c r="B16" s="77">
        <f>SUM('Bevétel-kiadás'!E67-'Bevétel-kiadás'!E69)</f>
        <v>0</v>
      </c>
      <c r="C16" s="109"/>
      <c r="D16" s="79"/>
      <c r="E16" s="80"/>
      <c r="F16" s="81"/>
      <c r="G16" s="80"/>
      <c r="H16" s="29" t="s">
        <v>29</v>
      </c>
      <c r="I16" s="77">
        <f>SUM('Bevétel-kiadás'!E105)</f>
        <v>0</v>
      </c>
      <c r="J16" s="82"/>
      <c r="K16" s="514"/>
      <c r="L16" s="508"/>
      <c r="M16" s="503"/>
      <c r="N16" s="508"/>
    </row>
    <row r="17" spans="1:14" ht="22.5" customHeight="1">
      <c r="A17" s="11" t="s">
        <v>30</v>
      </c>
      <c r="B17" s="77"/>
      <c r="C17" s="109"/>
      <c r="D17" s="79"/>
      <c r="E17" s="80"/>
      <c r="F17" s="81"/>
      <c r="G17" s="80"/>
      <c r="H17" s="29" t="s">
        <v>31</v>
      </c>
      <c r="I17" s="77">
        <f>SUM('Bevétel-kiadás'!E106+'Bevétel-kiadás'!E107+'Bevétel-kiadás'!E108+'Bevétel-kiadás'!E110)</f>
        <v>0</v>
      </c>
      <c r="J17" s="82"/>
      <c r="K17" s="514"/>
      <c r="L17" s="508"/>
      <c r="M17" s="503"/>
      <c r="N17" s="508"/>
    </row>
    <row r="18" spans="1:14" ht="22.5" customHeight="1">
      <c r="A18" s="11" t="s">
        <v>32</v>
      </c>
      <c r="B18" s="77">
        <f>SUM('Bevétel-kiadás'!E69)</f>
        <v>0</v>
      </c>
      <c r="C18" s="109"/>
      <c r="D18" s="79"/>
      <c r="E18" s="80"/>
      <c r="F18" s="81"/>
      <c r="G18" s="80"/>
      <c r="H18" s="11" t="s">
        <v>511</v>
      </c>
      <c r="I18" s="77"/>
      <c r="J18" s="82"/>
      <c r="K18" s="514"/>
      <c r="L18" s="508"/>
      <c r="M18" s="503"/>
      <c r="N18" s="508"/>
    </row>
    <row r="19" spans="1:14" ht="22.5" customHeight="1">
      <c r="A19" s="11" t="s">
        <v>33</v>
      </c>
      <c r="B19" s="77">
        <f>SUM('Bevétel-kiadás'!E80)</f>
        <v>0</v>
      </c>
      <c r="C19" s="109"/>
      <c r="D19" s="79"/>
      <c r="E19" s="80"/>
      <c r="F19" s="81"/>
      <c r="G19" s="80"/>
      <c r="H19" s="29"/>
      <c r="I19" s="77"/>
      <c r="J19" s="82"/>
      <c r="K19" s="514"/>
      <c r="L19" s="508"/>
      <c r="M19" s="503"/>
      <c r="N19" s="508"/>
    </row>
    <row r="20" spans="2:14" ht="21.75" customHeight="1">
      <c r="B20" s="30"/>
      <c r="C20" s="31"/>
      <c r="D20" s="84"/>
      <c r="E20" s="85"/>
      <c r="F20" s="86"/>
      <c r="G20" s="85"/>
      <c r="H20" s="32"/>
      <c r="I20" s="77"/>
      <c r="J20" s="82"/>
      <c r="K20" s="515"/>
      <c r="L20" s="509"/>
      <c r="M20" s="504"/>
      <c r="N20" s="509"/>
    </row>
    <row r="21" spans="1:14" ht="24.75" customHeight="1">
      <c r="A21" s="33" t="s">
        <v>34</v>
      </c>
      <c r="B21" s="34">
        <f>SUM(B15:B20)</f>
        <v>0</v>
      </c>
      <c r="C21" s="35">
        <f>SUM(C15:C20)</f>
        <v>0</v>
      </c>
      <c r="D21" s="36"/>
      <c r="E21" s="37"/>
      <c r="F21" s="87"/>
      <c r="G21" s="37"/>
      <c r="H21" s="33" t="s">
        <v>35</v>
      </c>
      <c r="I21" s="34">
        <f>SUM(I15:I20)</f>
        <v>1038</v>
      </c>
      <c r="J21" s="88">
        <f>SUM(J15:J20)</f>
        <v>0</v>
      </c>
      <c r="K21" s="523">
        <f>SUM(K15:K20)</f>
        <v>0</v>
      </c>
      <c r="L21" s="510"/>
      <c r="M21" s="524">
        <f>SUM(M15:M20)</f>
        <v>1038</v>
      </c>
      <c r="N21" s="510">
        <f>SUM(N15:N20)</f>
        <v>0</v>
      </c>
    </row>
    <row r="22" spans="1:14" ht="30" customHeight="1">
      <c r="A22" s="38" t="s">
        <v>36</v>
      </c>
      <c r="B22" s="89">
        <f>SUM('Bevétel-kiadás'!E75)</f>
        <v>0</v>
      </c>
      <c r="C22" s="110"/>
      <c r="D22" s="91"/>
      <c r="E22" s="92"/>
      <c r="F22" s="93"/>
      <c r="G22" s="92"/>
      <c r="H22" s="38" t="s">
        <v>37</v>
      </c>
      <c r="I22" s="94">
        <f>SUM('Bevétel-kiadás'!E115)</f>
        <v>0</v>
      </c>
      <c r="J22" s="95"/>
      <c r="K22" s="511"/>
      <c r="L22" s="512"/>
      <c r="M22" s="513"/>
      <c r="N22" s="512"/>
    </row>
    <row r="23" spans="1:14" ht="36">
      <c r="A23" s="48" t="s">
        <v>38</v>
      </c>
      <c r="B23" s="96">
        <v>49333</v>
      </c>
      <c r="C23" s="111"/>
      <c r="D23" s="98">
        <f>SUM(F23-B23)</f>
        <v>1011</v>
      </c>
      <c r="E23" s="99"/>
      <c r="F23" s="100">
        <f>SUM('Bevétel-kiadás mód.'!E77)</f>
        <v>50344</v>
      </c>
      <c r="G23" s="99"/>
      <c r="H23" s="48" t="s">
        <v>39</v>
      </c>
      <c r="I23" s="96">
        <f>SUM('Bevétel-kiadás'!E116)</f>
        <v>0</v>
      </c>
      <c r="J23" s="101"/>
      <c r="K23" s="515"/>
      <c r="L23" s="509"/>
      <c r="M23" s="504"/>
      <c r="N23" s="509"/>
    </row>
    <row r="24" spans="1:14" ht="15">
      <c r="A24" s="33" t="s">
        <v>40</v>
      </c>
      <c r="B24" s="34">
        <f>SUM(B22:B23)</f>
        <v>49333</v>
      </c>
      <c r="C24" s="34">
        <f>SUM(C22:C23)</f>
        <v>0</v>
      </c>
      <c r="D24" s="36">
        <f>SUM(D22:D23)</f>
        <v>1011</v>
      </c>
      <c r="E24" s="88"/>
      <c r="F24" s="87">
        <f>SUM(F22:F23)</f>
        <v>50344</v>
      </c>
      <c r="G24" s="87"/>
      <c r="H24" s="33" t="s">
        <v>41</v>
      </c>
      <c r="I24" s="34">
        <f>SUM(I22:I23)</f>
        <v>0</v>
      </c>
      <c r="J24" s="88">
        <f>SUM(J22:J23)</f>
        <v>0</v>
      </c>
      <c r="K24" s="516"/>
      <c r="L24" s="510"/>
      <c r="M24" s="516"/>
      <c r="N24" s="510"/>
    </row>
    <row r="25" spans="1:14" ht="15">
      <c r="A25" s="33"/>
      <c r="B25" s="34"/>
      <c r="C25" s="35"/>
      <c r="D25" s="36"/>
      <c r="E25" s="37"/>
      <c r="F25" s="87"/>
      <c r="G25" s="37"/>
      <c r="H25" s="33"/>
      <c r="I25" s="34"/>
      <c r="J25" s="88"/>
      <c r="K25" s="516"/>
      <c r="L25" s="510"/>
      <c r="M25" s="516"/>
      <c r="N25" s="510"/>
    </row>
    <row r="26" spans="1:14" ht="15">
      <c r="A26" s="20" t="s">
        <v>42</v>
      </c>
      <c r="B26" s="21">
        <f aca="true" t="shared" si="1" ref="B26:G26">SUM(B14+B21+B24)</f>
        <v>49443</v>
      </c>
      <c r="C26" s="102">
        <f t="shared" si="1"/>
        <v>0</v>
      </c>
      <c r="D26" s="23">
        <f t="shared" si="1"/>
        <v>1011</v>
      </c>
      <c r="E26" s="24">
        <f t="shared" si="1"/>
        <v>0</v>
      </c>
      <c r="F26" s="103">
        <f t="shared" si="1"/>
        <v>50454</v>
      </c>
      <c r="G26" s="24">
        <f t="shared" si="1"/>
        <v>0</v>
      </c>
      <c r="H26" s="20" t="s">
        <v>43</v>
      </c>
      <c r="I26" s="21">
        <f aca="true" t="shared" si="2" ref="I26:N26">SUM(I14+I21+I24)</f>
        <v>42849</v>
      </c>
      <c r="J26" s="102">
        <f t="shared" si="2"/>
        <v>6594</v>
      </c>
      <c r="K26" s="23">
        <f t="shared" si="2"/>
        <v>1129</v>
      </c>
      <c r="L26" s="24">
        <f t="shared" si="2"/>
        <v>0</v>
      </c>
      <c r="M26" s="103">
        <f t="shared" si="2"/>
        <v>43978</v>
      </c>
      <c r="N26" s="24">
        <f t="shared" si="2"/>
        <v>6476</v>
      </c>
    </row>
    <row r="27" spans="1:14" ht="15">
      <c r="A27" s="50" t="s">
        <v>44</v>
      </c>
      <c r="B27" s="51"/>
      <c r="C27" s="52"/>
      <c r="D27" s="53"/>
      <c r="E27" s="54"/>
      <c r="F27" s="105"/>
      <c r="G27" s="54"/>
      <c r="H27" s="50" t="s">
        <v>45</v>
      </c>
      <c r="I27" s="55"/>
      <c r="J27" s="106"/>
      <c r="K27" s="516"/>
      <c r="L27" s="510"/>
      <c r="M27" s="516"/>
      <c r="N27" s="510"/>
    </row>
  </sheetData>
  <sheetProtection selectLockedCells="1" selectUnlockedCells="1"/>
  <mergeCells count="10">
    <mergeCell ref="A1:G1"/>
    <mergeCell ref="H1:N1"/>
    <mergeCell ref="A2:A3"/>
    <mergeCell ref="B2:C2"/>
    <mergeCell ref="D2:E2"/>
    <mergeCell ref="F2:G2"/>
    <mergeCell ref="H2:H3"/>
    <mergeCell ref="I2:J2"/>
    <mergeCell ref="K2:L2"/>
    <mergeCell ref="M2:N2"/>
  </mergeCells>
  <printOptions/>
  <pageMargins left="0.9861111111111112" right="0.7479166666666667" top="0.9840277777777777" bottom="0.9840277777777777" header="0.5" footer="0.5118055555555555"/>
  <pageSetup horizontalDpi="300" verticalDpi="300" orientation="landscape" paperSize="9" scale="72" r:id="rId1"/>
  <headerFooter alignWithMargins="0">
    <oddHeader>&amp;C&amp;"Arial,Félkövér"Ősi Polgármesteri Hivatal
 mérlege
&amp;"Arial,Normál"2013. év&amp;R3 sz. melléklet a ../2013. (IX....) önkorm.rendelettervezethez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1.140625" style="1" customWidth="1"/>
    <col min="2" max="2" width="9.8515625" style="1" customWidth="1"/>
    <col min="3" max="3" width="9.140625" style="1" customWidth="1"/>
    <col min="4" max="4" width="9.28125" style="1" customWidth="1"/>
    <col min="5" max="5" width="8.57421875" style="1" customWidth="1"/>
    <col min="6" max="6" width="9.00390625" style="1" customWidth="1"/>
    <col min="7" max="7" width="9.28125" style="1" customWidth="1"/>
    <col min="8" max="8" width="31.28125" style="1" customWidth="1"/>
    <col min="9" max="9" width="10.140625" style="1" customWidth="1"/>
    <col min="10" max="10" width="9.421875" style="1" customWidth="1"/>
    <col min="11" max="11" width="7.8515625" style="1" customWidth="1"/>
    <col min="12" max="12" width="8.57421875" style="1" customWidth="1"/>
    <col min="13" max="16384" width="9.140625" style="1" customWidth="1"/>
  </cols>
  <sheetData>
    <row r="1" spans="1:14" ht="26.25" customHeight="1" thickBot="1">
      <c r="A1" s="625" t="s">
        <v>0</v>
      </c>
      <c r="B1" s="625"/>
      <c r="C1" s="625"/>
      <c r="D1" s="625"/>
      <c r="E1" s="625"/>
      <c r="F1" s="625"/>
      <c r="G1" s="625"/>
      <c r="H1" s="625" t="s">
        <v>1</v>
      </c>
      <c r="I1" s="625"/>
      <c r="J1" s="625"/>
      <c r="K1" s="625"/>
      <c r="L1" s="625"/>
      <c r="M1" s="625"/>
      <c r="N1" s="625"/>
    </row>
    <row r="2" spans="1:14" ht="24.75" customHeight="1" thickBot="1">
      <c r="A2" s="626" t="s">
        <v>2</v>
      </c>
      <c r="B2" s="627" t="s">
        <v>522</v>
      </c>
      <c r="C2" s="627"/>
      <c r="D2" s="628" t="s">
        <v>3</v>
      </c>
      <c r="E2" s="628"/>
      <c r="F2" s="629" t="s">
        <v>523</v>
      </c>
      <c r="G2" s="629"/>
      <c r="H2" s="626" t="s">
        <v>2</v>
      </c>
      <c r="I2" s="627" t="s">
        <v>522</v>
      </c>
      <c r="J2" s="627"/>
      <c r="K2" s="628" t="s">
        <v>3</v>
      </c>
      <c r="L2" s="628"/>
      <c r="M2" s="629" t="s">
        <v>523</v>
      </c>
      <c r="N2" s="629"/>
    </row>
    <row r="3" spans="1:14" ht="36.75" thickBot="1">
      <c r="A3" s="626"/>
      <c r="B3" s="2" t="s">
        <v>4</v>
      </c>
      <c r="C3" s="3" t="s">
        <v>5</v>
      </c>
      <c r="D3" s="2" t="s">
        <v>4</v>
      </c>
      <c r="E3" s="3" t="s">
        <v>5</v>
      </c>
      <c r="F3" s="2" t="s">
        <v>4</v>
      </c>
      <c r="G3" s="3" t="s">
        <v>5</v>
      </c>
      <c r="H3" s="626"/>
      <c r="I3" s="2" t="s">
        <v>4</v>
      </c>
      <c r="J3" s="3" t="s">
        <v>5</v>
      </c>
      <c r="K3" s="2" t="s">
        <v>4</v>
      </c>
      <c r="L3" s="3" t="s">
        <v>5</v>
      </c>
      <c r="M3" s="2" t="s">
        <v>4</v>
      </c>
      <c r="N3" s="3" t="s">
        <v>5</v>
      </c>
    </row>
    <row r="4" spans="1:14" ht="22.5" customHeight="1">
      <c r="A4" s="4" t="s">
        <v>6</v>
      </c>
      <c r="B4" s="5">
        <f>SUM('Bevétel-kiadás'!F7:F8)</f>
        <v>13300</v>
      </c>
      <c r="C4" s="107"/>
      <c r="D4" s="58">
        <f>SUM(F4-B4)</f>
        <v>0</v>
      </c>
      <c r="E4" s="59"/>
      <c r="F4" s="60">
        <f>SUM('Bevétel-kiadás mód.'!F6)</f>
        <v>13300</v>
      </c>
      <c r="G4" s="59"/>
      <c r="H4" s="9" t="s">
        <v>7</v>
      </c>
      <c r="I4" s="5">
        <v>26211</v>
      </c>
      <c r="J4" s="61"/>
      <c r="K4" s="506">
        <f>SUM(M4-I4)</f>
        <v>0</v>
      </c>
      <c r="L4" s="507"/>
      <c r="M4" s="502">
        <f>SUM('Bevétel-kiadás mód.'!F93)</f>
        <v>26211</v>
      </c>
      <c r="N4" s="507"/>
    </row>
    <row r="5" spans="1:14" ht="24">
      <c r="A5" s="11" t="s">
        <v>8</v>
      </c>
      <c r="B5" s="62">
        <f>SUM('Bevétel-kiadás'!F20)</f>
        <v>0</v>
      </c>
      <c r="C5" s="17"/>
      <c r="D5" s="18">
        <f aca="true" t="shared" si="0" ref="D5:D13">SUM(F5-B5)</f>
        <v>0</v>
      </c>
      <c r="E5" s="19"/>
      <c r="F5" s="64"/>
      <c r="G5" s="19"/>
      <c r="H5" s="11" t="s">
        <v>9</v>
      </c>
      <c r="I5" s="5">
        <v>6819</v>
      </c>
      <c r="J5" s="65"/>
      <c r="K5" s="506">
        <f>SUM(M5-I5)</f>
        <v>-254</v>
      </c>
      <c r="L5" s="508"/>
      <c r="M5" s="503">
        <f>SUM('Bevétel-kiadás mód.'!F94)</f>
        <v>6565</v>
      </c>
      <c r="N5" s="508"/>
    </row>
    <row r="6" spans="1:14" ht="22.5" customHeight="1">
      <c r="A6" s="11" t="s">
        <v>10</v>
      </c>
      <c r="B6" s="62"/>
      <c r="C6" s="17"/>
      <c r="D6" s="18">
        <f t="shared" si="0"/>
        <v>0</v>
      </c>
      <c r="E6" s="19"/>
      <c r="F6" s="64"/>
      <c r="G6" s="19"/>
      <c r="H6" s="11" t="s">
        <v>11</v>
      </c>
      <c r="I6" s="5">
        <v>21236</v>
      </c>
      <c r="J6" s="65"/>
      <c r="K6" s="506">
        <f aca="true" t="shared" si="1" ref="K6:K13">SUM(M6-I6)</f>
        <v>318</v>
      </c>
      <c r="L6" s="508"/>
      <c r="M6" s="503">
        <f>SUM('Bevétel-kiadás mód.'!F95)</f>
        <v>21554</v>
      </c>
      <c r="N6" s="508"/>
    </row>
    <row r="7" spans="1:14" ht="22.5" customHeight="1">
      <c r="A7" s="14" t="s">
        <v>12</v>
      </c>
      <c r="B7" s="62">
        <f>SUM('Bevétel-kiadás'!F43)</f>
        <v>0</v>
      </c>
      <c r="C7" s="17"/>
      <c r="D7" s="18">
        <f t="shared" si="0"/>
        <v>0</v>
      </c>
      <c r="E7" s="19"/>
      <c r="F7" s="64"/>
      <c r="G7" s="19"/>
      <c r="H7" s="15" t="s">
        <v>13</v>
      </c>
      <c r="I7" s="5">
        <f>SUM('Bevétel-kiadás'!F101)</f>
        <v>0</v>
      </c>
      <c r="J7" s="65"/>
      <c r="K7" s="506">
        <f t="shared" si="1"/>
        <v>0</v>
      </c>
      <c r="L7" s="508"/>
      <c r="M7" s="503"/>
      <c r="N7" s="508"/>
    </row>
    <row r="8" spans="1:14" ht="22.5" customHeight="1">
      <c r="A8" s="11" t="s">
        <v>14</v>
      </c>
      <c r="B8" s="62"/>
      <c r="C8" s="17"/>
      <c r="D8" s="18">
        <f t="shared" si="0"/>
        <v>0</v>
      </c>
      <c r="E8" s="19"/>
      <c r="F8" s="64"/>
      <c r="G8" s="19"/>
      <c r="H8" s="11" t="s">
        <v>15</v>
      </c>
      <c r="I8" s="5">
        <v>296</v>
      </c>
      <c r="J8" s="65"/>
      <c r="K8" s="506">
        <f t="shared" si="1"/>
        <v>254</v>
      </c>
      <c r="L8" s="508"/>
      <c r="M8" s="503">
        <f>SUM('Bevétel-kiadás mód.'!F96+'Bevétel-kiadás mód.'!F97)</f>
        <v>550</v>
      </c>
      <c r="N8" s="508"/>
    </row>
    <row r="9" spans="1:14" ht="22.5" customHeight="1">
      <c r="A9" s="11" t="s">
        <v>16</v>
      </c>
      <c r="B9" s="62">
        <v>462</v>
      </c>
      <c r="C9" s="17"/>
      <c r="D9" s="18">
        <f t="shared" si="0"/>
        <v>0</v>
      </c>
      <c r="E9" s="19"/>
      <c r="F9" s="64">
        <f>SUM('Bevétel-kiadás mód.'!F61)</f>
        <v>462</v>
      </c>
      <c r="G9" s="19"/>
      <c r="H9" s="11" t="s">
        <v>17</v>
      </c>
      <c r="I9" s="5">
        <f>SUM('Bevétel-kiadás'!F98)</f>
        <v>0</v>
      </c>
      <c r="J9" s="65"/>
      <c r="K9" s="506">
        <f t="shared" si="1"/>
        <v>0</v>
      </c>
      <c r="L9" s="508"/>
      <c r="M9" s="503"/>
      <c r="N9" s="508"/>
    </row>
    <row r="10" spans="1:14" ht="22.5" customHeight="1">
      <c r="A10" s="11" t="s">
        <v>18</v>
      </c>
      <c r="B10" s="62">
        <f>SUM('Bevétel-kiadás'!F72)</f>
        <v>0</v>
      </c>
      <c r="C10" s="17"/>
      <c r="D10" s="18">
        <f t="shared" si="0"/>
        <v>0</v>
      </c>
      <c r="E10" s="19"/>
      <c r="F10" s="64"/>
      <c r="G10" s="19"/>
      <c r="H10" s="11" t="s">
        <v>19</v>
      </c>
      <c r="I10" s="5">
        <f>SUM('Bevétel-kiadás'!F99)</f>
        <v>0</v>
      </c>
      <c r="J10" s="65"/>
      <c r="K10" s="506">
        <f t="shared" si="1"/>
        <v>0</v>
      </c>
      <c r="L10" s="508"/>
      <c r="M10" s="503"/>
      <c r="N10" s="508"/>
    </row>
    <row r="11" spans="1:14" ht="22.5" customHeight="1">
      <c r="A11" s="11" t="s">
        <v>20</v>
      </c>
      <c r="B11" s="62">
        <f>SUM('Bevétel-kiadás'!F66)</f>
        <v>0</v>
      </c>
      <c r="C11" s="17"/>
      <c r="D11" s="18">
        <f t="shared" si="0"/>
        <v>0</v>
      </c>
      <c r="E11" s="19"/>
      <c r="F11" s="64"/>
      <c r="G11" s="19"/>
      <c r="H11" s="11" t="s">
        <v>21</v>
      </c>
      <c r="I11" s="5">
        <f>SUM('Bevétel-kiadás'!F100)</f>
        <v>0</v>
      </c>
      <c r="J11" s="65"/>
      <c r="K11" s="506">
        <f t="shared" si="1"/>
        <v>0</v>
      </c>
      <c r="L11" s="508"/>
      <c r="M11" s="503"/>
      <c r="N11" s="508"/>
    </row>
    <row r="12" spans="1:14" ht="22.5" customHeight="1">
      <c r="A12" s="11" t="s">
        <v>22</v>
      </c>
      <c r="B12" s="62">
        <f>SUM('Bevétel-kiadás'!F79)</f>
        <v>0</v>
      </c>
      <c r="C12" s="17"/>
      <c r="D12" s="18">
        <f t="shared" si="0"/>
        <v>0</v>
      </c>
      <c r="E12" s="19"/>
      <c r="F12" s="64"/>
      <c r="G12" s="19"/>
      <c r="H12" s="11" t="s">
        <v>23</v>
      </c>
      <c r="I12" s="5">
        <f>SUM('Bevétel-kiadás'!F111)</f>
        <v>0</v>
      </c>
      <c r="J12" s="65"/>
      <c r="K12" s="506">
        <f t="shared" si="1"/>
        <v>0</v>
      </c>
      <c r="L12" s="508"/>
      <c r="M12" s="503"/>
      <c r="N12" s="508"/>
    </row>
    <row r="13" spans="1:14" ht="22.5" customHeight="1" thickBot="1">
      <c r="A13" s="11"/>
      <c r="B13" s="16"/>
      <c r="C13" s="17"/>
      <c r="D13" s="67">
        <f t="shared" si="0"/>
        <v>0</v>
      </c>
      <c r="E13" s="68"/>
      <c r="F13" s="69"/>
      <c r="G13" s="68"/>
      <c r="H13" s="11"/>
      <c r="I13" s="5"/>
      <c r="J13" s="65"/>
      <c r="K13" s="506">
        <f t="shared" si="1"/>
        <v>0</v>
      </c>
      <c r="L13" s="509"/>
      <c r="M13" s="504"/>
      <c r="N13" s="509"/>
    </row>
    <row r="14" spans="1:14" ht="15.75" thickBot="1">
      <c r="A14" s="20" t="s">
        <v>24</v>
      </c>
      <c r="B14" s="21">
        <f aca="true" t="shared" si="2" ref="B14:G14">SUM(B4:B13)</f>
        <v>13762</v>
      </c>
      <c r="C14" s="102">
        <f t="shared" si="2"/>
        <v>0</v>
      </c>
      <c r="D14" s="23">
        <f t="shared" si="2"/>
        <v>0</v>
      </c>
      <c r="E14" s="24">
        <f t="shared" si="2"/>
        <v>0</v>
      </c>
      <c r="F14" s="103">
        <f t="shared" si="2"/>
        <v>13762</v>
      </c>
      <c r="G14" s="24">
        <f t="shared" si="2"/>
        <v>0</v>
      </c>
      <c r="H14" s="20" t="s">
        <v>25</v>
      </c>
      <c r="I14" s="21">
        <f>SUM(I4:I13)</f>
        <v>54562</v>
      </c>
      <c r="J14" s="70">
        <f>SUM(J4:J13)</f>
        <v>0</v>
      </c>
      <c r="K14" s="518">
        <f>SUM(K4:K13)</f>
        <v>318</v>
      </c>
      <c r="L14" s="510"/>
      <c r="M14" s="505">
        <f>SUM(M4:M13)</f>
        <v>54880</v>
      </c>
      <c r="N14" s="510"/>
    </row>
    <row r="15" spans="1:14" ht="37.5" customHeight="1">
      <c r="A15" s="27" t="s">
        <v>26</v>
      </c>
      <c r="B15" s="71">
        <f>SUM('Bevétel-kiadás'!F56)</f>
        <v>0</v>
      </c>
      <c r="C15" s="108"/>
      <c r="D15" s="73"/>
      <c r="E15" s="74"/>
      <c r="F15" s="75"/>
      <c r="G15" s="74"/>
      <c r="H15" s="28" t="s">
        <v>27</v>
      </c>
      <c r="I15" s="71"/>
      <c r="J15" s="76"/>
      <c r="K15" s="511"/>
      <c r="L15" s="512"/>
      <c r="M15" s="513"/>
      <c r="N15" s="512"/>
    </row>
    <row r="16" spans="1:14" ht="22.5" customHeight="1">
      <c r="A16" s="28" t="s">
        <v>28</v>
      </c>
      <c r="B16" s="77">
        <f>SUM('Bevétel-kiadás'!F68+'Bevétel-kiadás'!F70+'Bevétel-kiadás'!F71)</f>
        <v>0</v>
      </c>
      <c r="C16" s="109"/>
      <c r="D16" s="79"/>
      <c r="E16" s="80"/>
      <c r="F16" s="81"/>
      <c r="G16" s="80"/>
      <c r="H16" s="29" t="s">
        <v>29</v>
      </c>
      <c r="I16" s="77">
        <f>SUM('Bevétel-kiadás'!F105)</f>
        <v>0</v>
      </c>
      <c r="J16" s="82"/>
      <c r="K16" s="514"/>
      <c r="L16" s="508"/>
      <c r="M16" s="503"/>
      <c r="N16" s="508"/>
    </row>
    <row r="17" spans="1:14" ht="22.5" customHeight="1">
      <c r="A17" s="11" t="s">
        <v>30</v>
      </c>
      <c r="B17" s="77">
        <f>SUM('Bevétel-kiadás'!F73)</f>
        <v>0</v>
      </c>
      <c r="C17" s="109"/>
      <c r="D17" s="79"/>
      <c r="E17" s="80"/>
      <c r="F17" s="81"/>
      <c r="G17" s="80"/>
      <c r="H17" s="29" t="s">
        <v>31</v>
      </c>
      <c r="I17" s="77">
        <f>SUM('Bevétel-kiadás'!F106+'Bevétel-kiadás'!F107+'Bevétel-kiadás'!F108+'Bevétel-kiadás'!F110)</f>
        <v>0</v>
      </c>
      <c r="J17" s="82"/>
      <c r="K17" s="514"/>
      <c r="L17" s="508"/>
      <c r="M17" s="503"/>
      <c r="N17" s="508"/>
    </row>
    <row r="18" spans="1:14" ht="22.5" customHeight="1">
      <c r="A18" s="11" t="s">
        <v>46</v>
      </c>
      <c r="B18" s="77">
        <f>SUM('Bevétel-kiadás'!F69)</f>
        <v>0</v>
      </c>
      <c r="C18" s="109"/>
      <c r="D18" s="79"/>
      <c r="E18" s="80"/>
      <c r="F18" s="81"/>
      <c r="G18" s="80"/>
      <c r="H18" s="11" t="s">
        <v>511</v>
      </c>
      <c r="I18" s="77"/>
      <c r="J18" s="82"/>
      <c r="K18" s="514"/>
      <c r="L18" s="508"/>
      <c r="M18" s="503"/>
      <c r="N18" s="508"/>
    </row>
    <row r="19" spans="1:14" ht="22.5" customHeight="1">
      <c r="A19" s="11" t="s">
        <v>33</v>
      </c>
      <c r="B19" s="77">
        <f>SUM('Bevétel-kiadás'!F80)</f>
        <v>0</v>
      </c>
      <c r="C19" s="109"/>
      <c r="D19" s="79"/>
      <c r="E19" s="80"/>
      <c r="F19" s="81"/>
      <c r="G19" s="80"/>
      <c r="H19" s="29"/>
      <c r="I19" s="77"/>
      <c r="J19" s="82"/>
      <c r="K19" s="514"/>
      <c r="L19" s="508"/>
      <c r="M19" s="503"/>
      <c r="N19" s="508"/>
    </row>
    <row r="20" spans="2:14" ht="21.75" customHeight="1">
      <c r="B20" s="30"/>
      <c r="C20" s="31"/>
      <c r="D20" s="84"/>
      <c r="E20" s="85"/>
      <c r="F20" s="86"/>
      <c r="G20" s="85"/>
      <c r="H20" s="32"/>
      <c r="I20" s="77"/>
      <c r="J20" s="82"/>
      <c r="K20" s="515"/>
      <c r="L20" s="509"/>
      <c r="M20" s="504"/>
      <c r="N20" s="509"/>
    </row>
    <row r="21" spans="1:14" ht="24.75" customHeight="1">
      <c r="A21" s="33" t="s">
        <v>34</v>
      </c>
      <c r="B21" s="34">
        <f>SUM(B15:B20)</f>
        <v>0</v>
      </c>
      <c r="C21" s="35">
        <f>SUM(C15:C20)</f>
        <v>0</v>
      </c>
      <c r="D21" s="36"/>
      <c r="E21" s="37"/>
      <c r="F21" s="87"/>
      <c r="G21" s="37"/>
      <c r="H21" s="33" t="s">
        <v>35</v>
      </c>
      <c r="I21" s="34">
        <f>SUM(I15:I20)</f>
        <v>0</v>
      </c>
      <c r="J21" s="88">
        <f>SUM(J15:J20)</f>
        <v>0</v>
      </c>
      <c r="K21" s="516"/>
      <c r="L21" s="510"/>
      <c r="M21" s="517"/>
      <c r="N21" s="510"/>
    </row>
    <row r="22" spans="1:14" ht="15">
      <c r="A22" s="38" t="s">
        <v>36</v>
      </c>
      <c r="B22" s="89">
        <f>SUM('Bevétel-kiadás'!F75)</f>
        <v>0</v>
      </c>
      <c r="C22" s="110"/>
      <c r="D22" s="91"/>
      <c r="E22" s="92"/>
      <c r="F22" s="93"/>
      <c r="G22" s="92"/>
      <c r="H22" s="38" t="s">
        <v>37</v>
      </c>
      <c r="I22" s="94">
        <f>SUM('Bevétel-kiadás'!F115)</f>
        <v>0</v>
      </c>
      <c r="J22" s="95"/>
      <c r="K22" s="511"/>
      <c r="L22" s="512"/>
      <c r="M22" s="513"/>
      <c r="N22" s="512"/>
    </row>
    <row r="23" spans="1:14" ht="36">
      <c r="A23" s="48" t="s">
        <v>38</v>
      </c>
      <c r="B23" s="96">
        <v>40800</v>
      </c>
      <c r="C23" s="111"/>
      <c r="D23" s="98">
        <f>SUM(F23-B23)</f>
        <v>818</v>
      </c>
      <c r="E23" s="99"/>
      <c r="F23" s="100">
        <f>SUM('Bevétel-kiadás mód.'!F77)</f>
        <v>41618</v>
      </c>
      <c r="G23" s="99"/>
      <c r="H23" s="48" t="s">
        <v>39</v>
      </c>
      <c r="I23" s="96">
        <f>SUM('Bevétel-kiadás'!F116)</f>
        <v>0</v>
      </c>
      <c r="J23" s="101"/>
      <c r="K23" s="515"/>
      <c r="L23" s="509"/>
      <c r="M23" s="504"/>
      <c r="N23" s="509"/>
    </row>
    <row r="24" spans="1:14" ht="15">
      <c r="A24" s="33" t="s">
        <v>40</v>
      </c>
      <c r="B24" s="34">
        <f aca="true" t="shared" si="3" ref="B24:G24">SUM(B22:B23)</f>
        <v>40800</v>
      </c>
      <c r="C24" s="49">
        <f t="shared" si="3"/>
        <v>0</v>
      </c>
      <c r="D24" s="36">
        <f t="shared" si="3"/>
        <v>818</v>
      </c>
      <c r="E24" s="37">
        <f t="shared" si="3"/>
        <v>0</v>
      </c>
      <c r="F24" s="87">
        <f t="shared" si="3"/>
        <v>41618</v>
      </c>
      <c r="G24" s="37">
        <f t="shared" si="3"/>
        <v>0</v>
      </c>
      <c r="H24" s="33" t="s">
        <v>41</v>
      </c>
      <c r="I24" s="34">
        <f>SUM(I22:I23)</f>
        <v>0</v>
      </c>
      <c r="J24" s="88">
        <f>SUM(J22:J23)</f>
        <v>0</v>
      </c>
      <c r="K24" s="516"/>
      <c r="L24" s="510"/>
      <c r="M24" s="516"/>
      <c r="N24" s="510"/>
    </row>
    <row r="25" spans="1:14" ht="15">
      <c r="A25" s="33"/>
      <c r="B25" s="34"/>
      <c r="C25" s="35"/>
      <c r="D25" s="36"/>
      <c r="E25" s="37"/>
      <c r="F25" s="87"/>
      <c r="G25" s="37"/>
      <c r="H25" s="33"/>
      <c r="I25" s="34"/>
      <c r="J25" s="88"/>
      <c r="K25" s="516"/>
      <c r="L25" s="510"/>
      <c r="M25" s="516"/>
      <c r="N25" s="510"/>
    </row>
    <row r="26" spans="1:14" ht="15">
      <c r="A26" s="20" t="s">
        <v>42</v>
      </c>
      <c r="B26" s="21">
        <f aca="true" t="shared" si="4" ref="B26:G26">SUM(B14+B21+B24)</f>
        <v>54562</v>
      </c>
      <c r="C26" s="102">
        <f t="shared" si="4"/>
        <v>0</v>
      </c>
      <c r="D26" s="23">
        <f t="shared" si="4"/>
        <v>818</v>
      </c>
      <c r="E26" s="24">
        <f t="shared" si="4"/>
        <v>0</v>
      </c>
      <c r="F26" s="103">
        <f t="shared" si="4"/>
        <v>55380</v>
      </c>
      <c r="G26" s="24">
        <f t="shared" si="4"/>
        <v>0</v>
      </c>
      <c r="H26" s="20" t="s">
        <v>43</v>
      </c>
      <c r="I26" s="21">
        <f aca="true" t="shared" si="5" ref="I26:N26">SUM(I14+I21+I24)</f>
        <v>54562</v>
      </c>
      <c r="J26" s="102">
        <f t="shared" si="5"/>
        <v>0</v>
      </c>
      <c r="K26" s="23">
        <f t="shared" si="5"/>
        <v>318</v>
      </c>
      <c r="L26" s="24">
        <f t="shared" si="5"/>
        <v>0</v>
      </c>
      <c r="M26" s="103">
        <f t="shared" si="5"/>
        <v>54880</v>
      </c>
      <c r="N26" s="24">
        <f t="shared" si="5"/>
        <v>0</v>
      </c>
    </row>
    <row r="27" spans="1:14" ht="15">
      <c r="A27" s="50" t="s">
        <v>44</v>
      </c>
      <c r="B27" s="51"/>
      <c r="C27" s="52"/>
      <c r="D27" s="53"/>
      <c r="E27" s="54"/>
      <c r="F27" s="105"/>
      <c r="G27" s="54"/>
      <c r="H27" s="50" t="s">
        <v>45</v>
      </c>
      <c r="I27" s="55"/>
      <c r="J27" s="106"/>
      <c r="K27" s="516"/>
      <c r="L27" s="510"/>
      <c r="M27" s="516"/>
      <c r="N27" s="510"/>
    </row>
  </sheetData>
  <sheetProtection selectLockedCells="1" selectUnlockedCells="1"/>
  <mergeCells count="10">
    <mergeCell ref="A1:G1"/>
    <mergeCell ref="H1:N1"/>
    <mergeCell ref="A2:A3"/>
    <mergeCell ref="B2:C2"/>
    <mergeCell ref="D2:E2"/>
    <mergeCell ref="F2:G2"/>
    <mergeCell ref="H2:H3"/>
    <mergeCell ref="I2:J2"/>
    <mergeCell ref="K2:L2"/>
    <mergeCell ref="M2:N2"/>
  </mergeCells>
  <printOptions/>
  <pageMargins left="1.0361111111111112" right="0.7479166666666667" top="0.9840277777777777" bottom="0.9840277777777777" header="0.5" footer="0.5118055555555555"/>
  <pageSetup horizontalDpi="300" verticalDpi="300" orientation="landscape" paperSize="9" scale="74" r:id="rId1"/>
  <headerFooter alignWithMargins="0">
    <oddHeader>&amp;C&amp;"Arial,Félkövér"Gólyafészek Óvoda és Egységes Óvoda-Bölcsőde
mérleg
&amp;"Arial,Normál"2013. év&amp;R4 sz. melléklet a ../2013 (IX....) önkorm. rendelettervezethez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B1">
      <selection activeCell="D88" sqref="D88"/>
    </sheetView>
  </sheetViews>
  <sheetFormatPr defaultColWidth="9.140625" defaultRowHeight="15" customHeight="1"/>
  <cols>
    <col min="1" max="1" width="6.57421875" style="112" customWidth="1"/>
    <col min="2" max="2" width="49.28125" style="112" customWidth="1"/>
    <col min="3" max="3" width="15.57421875" style="112" customWidth="1"/>
    <col min="4" max="5" width="13.00390625" style="112" customWidth="1"/>
    <col min="6" max="6" width="14.28125" style="113" customWidth="1"/>
    <col min="7" max="7" width="14.00390625" style="112" customWidth="1"/>
    <col min="8" max="8" width="13.00390625" style="112" customWidth="1"/>
    <col min="9" max="16384" width="9.140625" style="112" customWidth="1"/>
  </cols>
  <sheetData>
    <row r="1" spans="2:6" ht="27.75" customHeight="1">
      <c r="B1" s="114" t="s">
        <v>47</v>
      </c>
      <c r="F1" s="112"/>
    </row>
    <row r="2" spans="5:9" ht="15" customHeight="1">
      <c r="E2" s="638" t="s">
        <v>540</v>
      </c>
      <c r="F2" s="639"/>
      <c r="G2" s="639"/>
      <c r="H2" s="639"/>
      <c r="I2" s="115"/>
    </row>
    <row r="3" spans="2:8" ht="12.75" customHeight="1">
      <c r="B3" s="116"/>
      <c r="C3" s="116"/>
      <c r="D3" s="117"/>
      <c r="E3" s="117"/>
      <c r="F3" s="118" t="s">
        <v>48</v>
      </c>
      <c r="G3" s="116"/>
      <c r="H3" s="117"/>
    </row>
    <row r="4" spans="1:8" ht="12.75" customHeight="1">
      <c r="A4" s="633" t="s">
        <v>49</v>
      </c>
      <c r="B4" s="633" t="s">
        <v>50</v>
      </c>
      <c r="C4" s="634" t="s">
        <v>51</v>
      </c>
      <c r="D4" s="635" t="s">
        <v>52</v>
      </c>
      <c r="E4" s="630" t="s">
        <v>53</v>
      </c>
      <c r="F4" s="631" t="s">
        <v>54</v>
      </c>
      <c r="G4" s="632" t="s">
        <v>55</v>
      </c>
      <c r="H4" s="632"/>
    </row>
    <row r="5" spans="1:8" s="113" customFormat="1" ht="45.75" customHeight="1">
      <c r="A5" s="633"/>
      <c r="B5" s="633"/>
      <c r="C5" s="634"/>
      <c r="D5" s="635"/>
      <c r="E5" s="630"/>
      <c r="F5" s="631"/>
      <c r="G5" s="119" t="s">
        <v>56</v>
      </c>
      <c r="H5" s="120" t="s">
        <v>57</v>
      </c>
    </row>
    <row r="6" spans="1:8" ht="19.5" customHeight="1">
      <c r="A6" s="121">
        <v>1</v>
      </c>
      <c r="B6" s="122" t="s">
        <v>58</v>
      </c>
      <c r="C6" s="123">
        <f aca="true" t="shared" si="0" ref="C6:C20">SUM(D6:F6)</f>
        <v>47334</v>
      </c>
      <c r="D6" s="124">
        <f>SUM(D7+D8+D20)</f>
        <v>33924</v>
      </c>
      <c r="E6" s="124">
        <f>SUM(E7+E8+E20)</f>
        <v>110</v>
      </c>
      <c r="F6" s="123">
        <f aca="true" t="shared" si="1" ref="F6:F20">SUM(G6:H6)</f>
        <v>13300</v>
      </c>
      <c r="G6" s="125">
        <f>SUM(G7+G8+G20)</f>
        <v>13300</v>
      </c>
      <c r="H6" s="123">
        <f>SUM(H7+H8+H20)</f>
        <v>0</v>
      </c>
    </row>
    <row r="7" spans="1:8" ht="19.5" customHeight="1">
      <c r="A7" s="126" t="s">
        <v>59</v>
      </c>
      <c r="B7" s="127" t="s">
        <v>60</v>
      </c>
      <c r="C7" s="128">
        <f t="shared" si="0"/>
        <v>80</v>
      </c>
      <c r="D7" s="129"/>
      <c r="E7" s="130">
        <v>80</v>
      </c>
      <c r="F7" s="128">
        <f t="shared" si="1"/>
        <v>0</v>
      </c>
      <c r="G7" s="131"/>
      <c r="H7" s="129"/>
    </row>
    <row r="8" spans="1:8" ht="19.5" customHeight="1">
      <c r="A8" s="132">
        <v>3</v>
      </c>
      <c r="B8" s="133" t="s">
        <v>61</v>
      </c>
      <c r="C8" s="134">
        <f t="shared" si="0"/>
        <v>21904</v>
      </c>
      <c r="D8" s="135">
        <f>SUM(D9+D18+D19)</f>
        <v>8574</v>
      </c>
      <c r="E8" s="136">
        <f>SUM(E9+E18+E19)</f>
        <v>30</v>
      </c>
      <c r="F8" s="134">
        <f t="shared" si="1"/>
        <v>13300</v>
      </c>
      <c r="G8" s="135">
        <f>SUM(G9+G18+G19)</f>
        <v>13300</v>
      </c>
      <c r="H8" s="137">
        <f>SUM(H9+H18+H19)</f>
        <v>0</v>
      </c>
    </row>
    <row r="9" spans="1:8" ht="19.5" customHeight="1">
      <c r="A9" s="138" t="s">
        <v>62</v>
      </c>
      <c r="B9" s="139" t="s">
        <v>63</v>
      </c>
      <c r="C9" s="140">
        <f t="shared" si="0"/>
        <v>21104</v>
      </c>
      <c r="D9" s="141">
        <f>SUM(D10:D17)</f>
        <v>7774</v>
      </c>
      <c r="E9" s="142">
        <f>SUM(E10:E17)</f>
        <v>30</v>
      </c>
      <c r="F9" s="142">
        <f t="shared" si="1"/>
        <v>13300</v>
      </c>
      <c r="G9" s="142">
        <f>SUM(G10:G17)</f>
        <v>13300</v>
      </c>
      <c r="H9" s="142">
        <f>SUM(H10:H17)</f>
        <v>0</v>
      </c>
    </row>
    <row r="10" spans="1:8" ht="19.5" customHeight="1">
      <c r="A10" s="138" t="s">
        <v>64</v>
      </c>
      <c r="B10" s="139" t="s">
        <v>65</v>
      </c>
      <c r="C10" s="142">
        <f t="shared" si="0"/>
        <v>0</v>
      </c>
      <c r="D10" s="143"/>
      <c r="E10" s="144"/>
      <c r="F10" s="142">
        <f t="shared" si="1"/>
        <v>0</v>
      </c>
      <c r="G10" s="145"/>
      <c r="H10" s="140"/>
    </row>
    <row r="11" spans="1:8" ht="19.5" customHeight="1">
      <c r="A11" s="138" t="s">
        <v>66</v>
      </c>
      <c r="B11" s="139" t="s">
        <v>67</v>
      </c>
      <c r="C11" s="142">
        <f t="shared" si="0"/>
        <v>30</v>
      </c>
      <c r="D11" s="143"/>
      <c r="E11" s="144">
        <v>30</v>
      </c>
      <c r="F11" s="142">
        <f t="shared" si="1"/>
        <v>0</v>
      </c>
      <c r="G11" s="145"/>
      <c r="H11" s="140"/>
    </row>
    <row r="12" spans="1:8" ht="19.5" customHeight="1">
      <c r="A12" s="138" t="s">
        <v>68</v>
      </c>
      <c r="B12" s="139" t="s">
        <v>69</v>
      </c>
      <c r="C12" s="142">
        <f t="shared" si="0"/>
        <v>0</v>
      </c>
      <c r="D12" s="143"/>
      <c r="E12" s="144"/>
      <c r="F12" s="142">
        <f t="shared" si="1"/>
        <v>0</v>
      </c>
      <c r="G12" s="145"/>
      <c r="H12" s="140"/>
    </row>
    <row r="13" spans="1:8" ht="19.5" customHeight="1">
      <c r="A13" s="138" t="s">
        <v>70</v>
      </c>
      <c r="B13" s="139" t="s">
        <v>71</v>
      </c>
      <c r="C13" s="142">
        <f t="shared" si="0"/>
        <v>4167</v>
      </c>
      <c r="D13" s="143">
        <f>2267+1900</f>
        <v>4167</v>
      </c>
      <c r="E13" s="144"/>
      <c r="F13" s="142">
        <f t="shared" si="1"/>
        <v>0</v>
      </c>
      <c r="G13" s="145"/>
      <c r="H13" s="140"/>
    </row>
    <row r="14" spans="1:8" ht="19.5" customHeight="1">
      <c r="A14" s="138" t="s">
        <v>72</v>
      </c>
      <c r="B14" s="139" t="s">
        <v>73</v>
      </c>
      <c r="C14" s="142">
        <f t="shared" si="0"/>
        <v>16100</v>
      </c>
      <c r="D14" s="143">
        <v>3600</v>
      </c>
      <c r="E14" s="144"/>
      <c r="F14" s="142">
        <f t="shared" si="1"/>
        <v>12500</v>
      </c>
      <c r="G14" s="145">
        <v>12500</v>
      </c>
      <c r="H14" s="140"/>
    </row>
    <row r="15" spans="1:8" ht="19.5" customHeight="1">
      <c r="A15" s="138" t="s">
        <v>74</v>
      </c>
      <c r="B15" s="139" t="s">
        <v>75</v>
      </c>
      <c r="C15" s="142">
        <f t="shared" si="0"/>
        <v>807</v>
      </c>
      <c r="D15" s="143">
        <v>7</v>
      </c>
      <c r="E15" s="144"/>
      <c r="F15" s="142">
        <f t="shared" si="1"/>
        <v>800</v>
      </c>
      <c r="G15" s="145">
        <v>800</v>
      </c>
      <c r="H15" s="140"/>
    </row>
    <row r="16" spans="1:8" ht="19.5" customHeight="1">
      <c r="A16" s="138" t="s">
        <v>76</v>
      </c>
      <c r="B16" s="139" t="s">
        <v>77</v>
      </c>
      <c r="C16" s="142">
        <f t="shared" si="0"/>
        <v>0</v>
      </c>
      <c r="D16" s="143"/>
      <c r="E16" s="144"/>
      <c r="F16" s="142">
        <f t="shared" si="1"/>
        <v>0</v>
      </c>
      <c r="G16" s="145"/>
      <c r="H16" s="140"/>
    </row>
    <row r="17" spans="1:8" ht="19.5" customHeight="1">
      <c r="A17" s="138" t="s">
        <v>78</v>
      </c>
      <c r="B17" s="139" t="s">
        <v>79</v>
      </c>
      <c r="C17" s="142">
        <f t="shared" si="0"/>
        <v>0</v>
      </c>
      <c r="D17" s="143"/>
      <c r="E17" s="144"/>
      <c r="F17" s="142">
        <f t="shared" si="1"/>
        <v>0</v>
      </c>
      <c r="G17" s="145"/>
      <c r="H17" s="140"/>
    </row>
    <row r="18" spans="1:8" ht="19.5" customHeight="1">
      <c r="A18" s="138" t="s">
        <v>80</v>
      </c>
      <c r="B18" s="139" t="s">
        <v>81</v>
      </c>
      <c r="C18" s="142">
        <f t="shared" si="0"/>
        <v>0</v>
      </c>
      <c r="D18" s="143"/>
      <c r="E18" s="144"/>
      <c r="F18" s="142">
        <f t="shared" si="1"/>
        <v>0</v>
      </c>
      <c r="G18" s="145"/>
      <c r="H18" s="140"/>
    </row>
    <row r="19" spans="1:8" ht="19.5" customHeight="1">
      <c r="A19" s="138" t="s">
        <v>82</v>
      </c>
      <c r="B19" s="139" t="s">
        <v>83</v>
      </c>
      <c r="C19" s="146">
        <f t="shared" si="0"/>
        <v>800</v>
      </c>
      <c r="D19" s="143">
        <v>800</v>
      </c>
      <c r="E19" s="144">
        <v>0</v>
      </c>
      <c r="F19" s="146">
        <f t="shared" si="1"/>
        <v>0</v>
      </c>
      <c r="G19" s="145">
        <v>0</v>
      </c>
      <c r="H19" s="140"/>
    </row>
    <row r="20" spans="1:8" ht="19.5" customHeight="1">
      <c r="A20" s="132">
        <v>4</v>
      </c>
      <c r="B20" s="139" t="s">
        <v>84</v>
      </c>
      <c r="C20" s="147">
        <f t="shared" si="0"/>
        <v>25350</v>
      </c>
      <c r="D20" s="148">
        <f>SUM(D21+D22+D25+D26+D28+D29)</f>
        <v>25350</v>
      </c>
      <c r="E20" s="149">
        <f>SUM(E21+E22+E25+E26+E28+E29)</f>
        <v>0</v>
      </c>
      <c r="F20" s="147">
        <f t="shared" si="1"/>
        <v>0</v>
      </c>
      <c r="G20" s="148">
        <f>SUM(G21+G22+G25+G26+G28+G29)</f>
        <v>0</v>
      </c>
      <c r="H20" s="147">
        <f>SUM(H21+H22+H25+H26+H28+H29)</f>
        <v>0</v>
      </c>
    </row>
    <row r="21" spans="1:8" ht="19.5" customHeight="1">
      <c r="A21" s="138" t="s">
        <v>85</v>
      </c>
      <c r="B21" s="150" t="s">
        <v>86</v>
      </c>
      <c r="C21" s="142"/>
      <c r="D21" s="141"/>
      <c r="E21" s="151"/>
      <c r="F21" s="142"/>
      <c r="G21" s="152"/>
      <c r="H21" s="142"/>
    </row>
    <row r="22" spans="1:8" ht="19.5" customHeight="1">
      <c r="A22" s="138" t="s">
        <v>87</v>
      </c>
      <c r="B22" s="139" t="s">
        <v>88</v>
      </c>
      <c r="C22" s="142">
        <f aca="true" t="shared" si="2" ref="C22:C47">SUM(D22:F22)</f>
        <v>20700</v>
      </c>
      <c r="D22" s="153">
        <f>SUM(D23:D24)</f>
        <v>20700</v>
      </c>
      <c r="E22" s="154">
        <f>SUM(E23:E24)</f>
        <v>0</v>
      </c>
      <c r="F22" s="142">
        <f aca="true" t="shared" si="3" ref="F22:F47">SUM(G22:H22)</f>
        <v>0</v>
      </c>
      <c r="G22" s="153">
        <f>SUM(G23:G24)</f>
        <v>0</v>
      </c>
      <c r="H22" s="155">
        <f>SUM(H23:H24)</f>
        <v>0</v>
      </c>
    </row>
    <row r="23" spans="1:8" ht="19.5" customHeight="1">
      <c r="A23" s="138" t="s">
        <v>89</v>
      </c>
      <c r="B23" s="139" t="s">
        <v>90</v>
      </c>
      <c r="C23" s="142">
        <f t="shared" si="2"/>
        <v>9700</v>
      </c>
      <c r="D23" s="141">
        <v>9700</v>
      </c>
      <c r="E23" s="151"/>
      <c r="F23" s="142">
        <f t="shared" si="3"/>
        <v>0</v>
      </c>
      <c r="G23" s="153"/>
      <c r="H23" s="142"/>
    </row>
    <row r="24" spans="1:8" ht="19.5" customHeight="1">
      <c r="A24" s="138" t="s">
        <v>91</v>
      </c>
      <c r="B24" s="139" t="s">
        <v>92</v>
      </c>
      <c r="C24" s="142">
        <f t="shared" si="2"/>
        <v>11000</v>
      </c>
      <c r="D24" s="141">
        <v>11000</v>
      </c>
      <c r="E24" s="151"/>
      <c r="F24" s="142">
        <f t="shared" si="3"/>
        <v>0</v>
      </c>
      <c r="G24" s="153"/>
      <c r="H24" s="142"/>
    </row>
    <row r="25" spans="1:8" ht="19.5" customHeight="1">
      <c r="A25" s="138" t="s">
        <v>93</v>
      </c>
      <c r="B25" s="156" t="s">
        <v>94</v>
      </c>
      <c r="C25" s="142">
        <f t="shared" si="2"/>
        <v>700</v>
      </c>
      <c r="D25" s="157">
        <v>700</v>
      </c>
      <c r="E25" s="151"/>
      <c r="F25" s="142">
        <f t="shared" si="3"/>
        <v>0</v>
      </c>
      <c r="G25" s="152"/>
      <c r="H25" s="158"/>
    </row>
    <row r="26" spans="1:8" ht="19.5" customHeight="1">
      <c r="A26" s="138" t="s">
        <v>95</v>
      </c>
      <c r="B26" s="133" t="s">
        <v>96</v>
      </c>
      <c r="C26" s="142">
        <f t="shared" si="2"/>
        <v>3200</v>
      </c>
      <c r="D26" s="153">
        <f>SUM(D27:D27)</f>
        <v>3200</v>
      </c>
      <c r="E26" s="154">
        <f>SUM(E27:E27)</f>
        <v>0</v>
      </c>
      <c r="F26" s="142">
        <f t="shared" si="3"/>
        <v>0</v>
      </c>
      <c r="G26" s="153">
        <f>SUM(G27:G27)</f>
        <v>0</v>
      </c>
      <c r="H26" s="155">
        <f>SUM(H27:H27)</f>
        <v>0</v>
      </c>
    </row>
    <row r="27" spans="1:8" ht="19.5" customHeight="1">
      <c r="A27" s="138" t="s">
        <v>97</v>
      </c>
      <c r="B27" s="156" t="s">
        <v>98</v>
      </c>
      <c r="C27" s="142">
        <f t="shared" si="2"/>
        <v>3200</v>
      </c>
      <c r="D27" s="141">
        <v>3200</v>
      </c>
      <c r="E27" s="151"/>
      <c r="F27" s="142">
        <f t="shared" si="3"/>
        <v>0</v>
      </c>
      <c r="G27" s="153"/>
      <c r="H27" s="142"/>
    </row>
    <row r="28" spans="1:8" ht="19.5" customHeight="1">
      <c r="A28" s="138" t="s">
        <v>99</v>
      </c>
      <c r="B28" s="159" t="s">
        <v>100</v>
      </c>
      <c r="C28" s="142">
        <f t="shared" si="2"/>
        <v>650</v>
      </c>
      <c r="D28" s="143">
        <v>650</v>
      </c>
      <c r="E28" s="151"/>
      <c r="F28" s="142">
        <f t="shared" si="3"/>
        <v>0</v>
      </c>
      <c r="G28" s="145"/>
      <c r="H28" s="143"/>
    </row>
    <row r="29" spans="1:8" ht="19.5" customHeight="1">
      <c r="A29" s="160" t="s">
        <v>101</v>
      </c>
      <c r="B29" s="161" t="s">
        <v>102</v>
      </c>
      <c r="C29" s="162">
        <f t="shared" si="2"/>
        <v>100</v>
      </c>
      <c r="D29" s="163">
        <v>100</v>
      </c>
      <c r="E29" s="164"/>
      <c r="F29" s="162">
        <f t="shared" si="3"/>
        <v>0</v>
      </c>
      <c r="G29" s="165"/>
      <c r="H29" s="163"/>
    </row>
    <row r="30" spans="1:8" ht="19.5" customHeight="1">
      <c r="A30" s="166" t="s">
        <v>103</v>
      </c>
      <c r="B30" s="167" t="s">
        <v>104</v>
      </c>
      <c r="C30" s="123">
        <f t="shared" si="2"/>
        <v>108749</v>
      </c>
      <c r="D30" s="125">
        <f>SUM(D31+D43+D50)</f>
        <v>108749</v>
      </c>
      <c r="E30" s="168">
        <f>SUM(E31+E34+E35+E36+E43+E50)</f>
        <v>0</v>
      </c>
      <c r="F30" s="123">
        <f t="shared" si="3"/>
        <v>0</v>
      </c>
      <c r="G30" s="125">
        <f>SUM(G31+G34+G35+G36+G43+G50)</f>
        <v>0</v>
      </c>
      <c r="H30" s="123">
        <f>SUM(H31+H34+H35+H36+H43+H50)</f>
        <v>0</v>
      </c>
    </row>
    <row r="31" spans="1:8" ht="19.5" customHeight="1">
      <c r="A31" s="169" t="s">
        <v>105</v>
      </c>
      <c r="B31" s="170" t="s">
        <v>106</v>
      </c>
      <c r="C31" s="171">
        <f t="shared" si="2"/>
        <v>108734</v>
      </c>
      <c r="D31" s="172">
        <f>SUM(D32:D42)</f>
        <v>108734</v>
      </c>
      <c r="E31" s="173">
        <f>SUM(E32:E33)</f>
        <v>0</v>
      </c>
      <c r="F31" s="171">
        <f t="shared" si="3"/>
        <v>0</v>
      </c>
      <c r="G31" s="145">
        <f>SUM(G32:G33)</f>
        <v>0</v>
      </c>
      <c r="H31" s="145">
        <f>SUM(H32:H33)</f>
        <v>0</v>
      </c>
    </row>
    <row r="32" spans="1:8" ht="19.5" customHeight="1">
      <c r="A32" s="138" t="s">
        <v>107</v>
      </c>
      <c r="B32" s="159" t="s">
        <v>108</v>
      </c>
      <c r="C32" s="171">
        <f t="shared" si="2"/>
        <v>27984</v>
      </c>
      <c r="D32" s="174">
        <v>27984</v>
      </c>
      <c r="E32" s="175"/>
      <c r="F32" s="171">
        <f t="shared" si="3"/>
        <v>0</v>
      </c>
      <c r="G32" s="145"/>
      <c r="H32" s="143"/>
    </row>
    <row r="33" spans="1:8" ht="19.5" customHeight="1">
      <c r="A33" s="138" t="s">
        <v>109</v>
      </c>
      <c r="B33" s="159" t="s">
        <v>110</v>
      </c>
      <c r="C33" s="171">
        <f t="shared" si="2"/>
        <v>7776</v>
      </c>
      <c r="D33" s="174">
        <v>7776</v>
      </c>
      <c r="E33" s="175"/>
      <c r="F33" s="171">
        <f t="shared" si="3"/>
        <v>0</v>
      </c>
      <c r="G33" s="145"/>
      <c r="H33" s="143"/>
    </row>
    <row r="34" spans="1:8" ht="22.5" customHeight="1">
      <c r="A34" s="138" t="s">
        <v>111</v>
      </c>
      <c r="B34" s="159" t="s">
        <v>112</v>
      </c>
      <c r="C34" s="171">
        <f t="shared" si="2"/>
        <v>-3741</v>
      </c>
      <c r="D34" s="174">
        <v>-3741</v>
      </c>
      <c r="E34" s="176"/>
      <c r="F34" s="171">
        <f t="shared" si="3"/>
        <v>0</v>
      </c>
      <c r="G34" s="153"/>
      <c r="H34" s="143"/>
    </row>
    <row r="35" spans="1:8" ht="19.5" customHeight="1">
      <c r="A35" s="138" t="s">
        <v>113</v>
      </c>
      <c r="B35" s="159" t="s">
        <v>114</v>
      </c>
      <c r="C35" s="171">
        <f t="shared" si="2"/>
        <v>5805</v>
      </c>
      <c r="D35" s="177">
        <v>5805</v>
      </c>
      <c r="E35" s="151"/>
      <c r="F35" s="171">
        <f t="shared" si="3"/>
        <v>0</v>
      </c>
      <c r="G35" s="153"/>
      <c r="H35" s="141"/>
    </row>
    <row r="36" spans="1:8" ht="27" customHeight="1">
      <c r="A36" s="138" t="s">
        <v>115</v>
      </c>
      <c r="B36" s="178" t="s">
        <v>116</v>
      </c>
      <c r="C36" s="171">
        <f t="shared" si="2"/>
        <v>26080</v>
      </c>
      <c r="D36" s="172">
        <v>26080</v>
      </c>
      <c r="E36" s="173">
        <f>SUM(E37:E42)</f>
        <v>0</v>
      </c>
      <c r="F36" s="171">
        <f t="shared" si="3"/>
        <v>0</v>
      </c>
      <c r="G36" s="145">
        <f>SUM(G37:G42)</f>
        <v>0</v>
      </c>
      <c r="H36" s="145">
        <f>SUM(H37:H42)</f>
        <v>0</v>
      </c>
    </row>
    <row r="37" spans="1:8" ht="19.5" customHeight="1">
      <c r="A37" s="138" t="s">
        <v>117</v>
      </c>
      <c r="B37" s="159" t="s">
        <v>118</v>
      </c>
      <c r="C37" s="171">
        <f t="shared" si="2"/>
        <v>3888</v>
      </c>
      <c r="D37" s="174">
        <v>3888</v>
      </c>
      <c r="E37" s="175"/>
      <c r="F37" s="171">
        <f t="shared" si="3"/>
        <v>0</v>
      </c>
      <c r="G37" s="153">
        <v>0</v>
      </c>
      <c r="H37" s="143"/>
    </row>
    <row r="38" spans="1:8" ht="19.5" customHeight="1">
      <c r="A38" s="138" t="s">
        <v>119</v>
      </c>
      <c r="B38" s="159" t="s">
        <v>120</v>
      </c>
      <c r="C38" s="171">
        <f t="shared" si="2"/>
        <v>9078</v>
      </c>
      <c r="D38" s="174">
        <v>9078</v>
      </c>
      <c r="E38" s="175"/>
      <c r="F38" s="171">
        <f t="shared" si="3"/>
        <v>0</v>
      </c>
      <c r="G38" s="153"/>
      <c r="H38" s="143"/>
    </row>
    <row r="39" spans="1:8" ht="19.5" customHeight="1">
      <c r="A39" s="138" t="s">
        <v>121</v>
      </c>
      <c r="B39" s="179" t="s">
        <v>122</v>
      </c>
      <c r="C39" s="171">
        <f t="shared" si="2"/>
        <v>20136</v>
      </c>
      <c r="D39" s="174">
        <v>20136</v>
      </c>
      <c r="E39" s="175"/>
      <c r="F39" s="171">
        <f t="shared" si="3"/>
        <v>0</v>
      </c>
      <c r="G39" s="153"/>
      <c r="H39" s="143"/>
    </row>
    <row r="40" spans="1:8" ht="19.5" customHeight="1">
      <c r="A40" s="138" t="s">
        <v>123</v>
      </c>
      <c r="B40" s="159" t="s">
        <v>124</v>
      </c>
      <c r="C40" s="171">
        <f t="shared" si="2"/>
        <v>6232</v>
      </c>
      <c r="D40" s="174">
        <v>6232</v>
      </c>
      <c r="E40" s="175"/>
      <c r="F40" s="171">
        <f t="shared" si="3"/>
        <v>0</v>
      </c>
      <c r="G40" s="153"/>
      <c r="H40" s="143"/>
    </row>
    <row r="41" spans="1:8" ht="19.5" customHeight="1">
      <c r="A41" s="138" t="s">
        <v>125</v>
      </c>
      <c r="B41" s="159" t="s">
        <v>126</v>
      </c>
      <c r="C41" s="171">
        <f t="shared" si="2"/>
        <v>3045</v>
      </c>
      <c r="D41" s="174">
        <v>3045</v>
      </c>
      <c r="E41" s="175"/>
      <c r="F41" s="171">
        <f t="shared" si="3"/>
        <v>0</v>
      </c>
      <c r="G41" s="153"/>
      <c r="H41" s="143"/>
    </row>
    <row r="42" spans="1:8" ht="25.5" customHeight="1">
      <c r="A42" s="138" t="s">
        <v>127</v>
      </c>
      <c r="B42" s="159" t="s">
        <v>128</v>
      </c>
      <c r="C42" s="171">
        <f t="shared" si="2"/>
        <v>2451</v>
      </c>
      <c r="D42" s="177">
        <v>2451</v>
      </c>
      <c r="E42" s="151"/>
      <c r="F42" s="171">
        <f t="shared" si="3"/>
        <v>0</v>
      </c>
      <c r="G42" s="153"/>
      <c r="H42" s="141"/>
    </row>
    <row r="43" spans="1:8" ht="19.5" customHeight="1">
      <c r="A43" s="138" t="s">
        <v>129</v>
      </c>
      <c r="B43" s="180" t="s">
        <v>130</v>
      </c>
      <c r="C43" s="171">
        <f t="shared" si="2"/>
        <v>15</v>
      </c>
      <c r="D43" s="172">
        <f>SUM(D44:D45)</f>
        <v>15</v>
      </c>
      <c r="E43" s="173">
        <f>SUM(E44:E45)</f>
        <v>0</v>
      </c>
      <c r="F43" s="171">
        <f t="shared" si="3"/>
        <v>0</v>
      </c>
      <c r="G43" s="145">
        <f>SUM(G44:G45)</f>
        <v>0</v>
      </c>
      <c r="H43" s="145">
        <f>SUM(H44:H45)</f>
        <v>0</v>
      </c>
    </row>
    <row r="44" spans="1:8" ht="19.5" customHeight="1">
      <c r="A44" s="138" t="s">
        <v>131</v>
      </c>
      <c r="B44" s="159" t="s">
        <v>132</v>
      </c>
      <c r="C44" s="171">
        <f t="shared" si="2"/>
        <v>0</v>
      </c>
      <c r="D44" s="181"/>
      <c r="E44" s="151"/>
      <c r="F44" s="171">
        <f t="shared" si="3"/>
        <v>0</v>
      </c>
      <c r="G44" s="153"/>
      <c r="H44" s="182"/>
    </row>
    <row r="45" spans="1:8" ht="19.5" customHeight="1">
      <c r="A45" s="138" t="s">
        <v>133</v>
      </c>
      <c r="B45" s="159" t="s">
        <v>134</v>
      </c>
      <c r="C45" s="171">
        <f t="shared" si="2"/>
        <v>15</v>
      </c>
      <c r="D45" s="141">
        <f>SUM(D46:D47)</f>
        <v>15</v>
      </c>
      <c r="E45" s="183">
        <f>SUM(E46:E47)</f>
        <v>0</v>
      </c>
      <c r="F45" s="171">
        <f t="shared" si="3"/>
        <v>0</v>
      </c>
      <c r="G45" s="153">
        <f>SUM(G46:G47)</f>
        <v>0</v>
      </c>
      <c r="H45" s="153">
        <f>SUM(H46:H47)</f>
        <v>0</v>
      </c>
    </row>
    <row r="46" spans="1:8" ht="19.5" customHeight="1">
      <c r="A46" s="138" t="s">
        <v>135</v>
      </c>
      <c r="B46" s="184" t="s">
        <v>136</v>
      </c>
      <c r="C46" s="171">
        <f t="shared" si="2"/>
        <v>0</v>
      </c>
      <c r="D46" s="174"/>
      <c r="E46" s="175"/>
      <c r="F46" s="171">
        <f t="shared" si="3"/>
        <v>0</v>
      </c>
      <c r="G46" s="145"/>
      <c r="H46" s="143"/>
    </row>
    <row r="47" spans="1:8" ht="19.5" customHeight="1">
      <c r="A47" s="138" t="s">
        <v>137</v>
      </c>
      <c r="B47" s="184" t="s">
        <v>138</v>
      </c>
      <c r="C47" s="171">
        <f t="shared" si="2"/>
        <v>15</v>
      </c>
      <c r="D47" s="174">
        <v>15</v>
      </c>
      <c r="E47" s="175"/>
      <c r="F47" s="171">
        <f t="shared" si="3"/>
        <v>0</v>
      </c>
      <c r="G47" s="145"/>
      <c r="H47" s="185"/>
    </row>
    <row r="48" spans="1:8" ht="15" customHeight="1">
      <c r="A48" s="633" t="s">
        <v>49</v>
      </c>
      <c r="B48" s="633" t="s">
        <v>50</v>
      </c>
      <c r="C48" s="634" t="s">
        <v>51</v>
      </c>
      <c r="D48" s="635" t="s">
        <v>52</v>
      </c>
      <c r="E48" s="630" t="s">
        <v>53</v>
      </c>
      <c r="F48" s="631" t="s">
        <v>54</v>
      </c>
      <c r="G48" s="632" t="s">
        <v>55</v>
      </c>
      <c r="H48" s="632"/>
    </row>
    <row r="49" spans="1:8" ht="45.75" customHeight="1">
      <c r="A49" s="633"/>
      <c r="B49" s="633"/>
      <c r="C49" s="634"/>
      <c r="D49" s="635"/>
      <c r="E49" s="630"/>
      <c r="F49" s="631"/>
      <c r="G49" s="119" t="s">
        <v>56</v>
      </c>
      <c r="H49" s="120" t="s">
        <v>57</v>
      </c>
    </row>
    <row r="50" spans="1:8" ht="19.5" customHeight="1">
      <c r="A50" s="138" t="s">
        <v>139</v>
      </c>
      <c r="B50" s="180" t="s">
        <v>140</v>
      </c>
      <c r="C50" s="186">
        <f>SUM(D50:F50)</f>
        <v>0</v>
      </c>
      <c r="D50" s="187">
        <f>SUM(D51:D53)</f>
        <v>0</v>
      </c>
      <c r="E50" s="188">
        <f>SUM(E51:E53)</f>
        <v>0</v>
      </c>
      <c r="F50" s="186">
        <f aca="true" t="shared" si="4" ref="F50:F75">SUM(G50:H50)</f>
        <v>0</v>
      </c>
      <c r="G50" s="189">
        <f>SUM(G51:G53)</f>
        <v>0</v>
      </c>
      <c r="H50" s="189">
        <f>SUM(H51:H53)</f>
        <v>0</v>
      </c>
    </row>
    <row r="51" spans="1:8" ht="19.5" customHeight="1">
      <c r="A51" s="138" t="s">
        <v>141</v>
      </c>
      <c r="B51" s="178" t="s">
        <v>142</v>
      </c>
      <c r="C51" s="186">
        <f>SUM(D51:F51)</f>
        <v>0</v>
      </c>
      <c r="D51" s="190"/>
      <c r="E51" s="191"/>
      <c r="F51" s="186">
        <f t="shared" si="4"/>
        <v>0</v>
      </c>
      <c r="G51" s="192"/>
      <c r="H51" s="193"/>
    </row>
    <row r="52" spans="1:8" ht="19.5" customHeight="1">
      <c r="A52" s="138" t="s">
        <v>143</v>
      </c>
      <c r="B52" s="178" t="s">
        <v>144</v>
      </c>
      <c r="C52" s="186">
        <f>SUM(D52:F52)</f>
        <v>0</v>
      </c>
      <c r="D52" s="190"/>
      <c r="E52" s="191"/>
      <c r="F52" s="186">
        <f t="shared" si="4"/>
        <v>0</v>
      </c>
      <c r="G52" s="192"/>
      <c r="H52" s="194"/>
    </row>
    <row r="53" spans="1:8" ht="19.5" customHeight="1">
      <c r="A53" s="138" t="s">
        <v>145</v>
      </c>
      <c r="B53" s="195" t="s">
        <v>134</v>
      </c>
      <c r="C53" s="196">
        <f>SUM(D53:F53)</f>
        <v>0</v>
      </c>
      <c r="D53" s="197"/>
      <c r="E53" s="198"/>
      <c r="F53" s="196">
        <f t="shared" si="4"/>
        <v>0</v>
      </c>
      <c r="G53" s="199"/>
      <c r="H53" s="200"/>
    </row>
    <row r="54" spans="1:8" s="206" customFormat="1" ht="19.5" customHeight="1">
      <c r="A54" s="166" t="s">
        <v>146</v>
      </c>
      <c r="B54" s="167" t="s">
        <v>147</v>
      </c>
      <c r="C54" s="201">
        <f>SUM(D54)</f>
        <v>0</v>
      </c>
      <c r="D54" s="202">
        <v>0</v>
      </c>
      <c r="E54" s="203"/>
      <c r="F54" s="201">
        <f t="shared" si="4"/>
        <v>0</v>
      </c>
      <c r="G54" s="204"/>
      <c r="H54" s="205"/>
    </row>
    <row r="55" spans="1:8" ht="19.5" customHeight="1">
      <c r="A55" s="166" t="s">
        <v>148</v>
      </c>
      <c r="B55" s="207" t="s">
        <v>149</v>
      </c>
      <c r="C55" s="208">
        <f aca="true" t="shared" si="5" ref="C55:C65">SUM(D55:F55)</f>
        <v>0</v>
      </c>
      <c r="D55" s="209">
        <f>SUM(D56:D58)</f>
        <v>0</v>
      </c>
      <c r="E55" s="210">
        <f>SUM(E56:E58)</f>
        <v>0</v>
      </c>
      <c r="F55" s="208">
        <f t="shared" si="4"/>
        <v>0</v>
      </c>
      <c r="G55" s="211">
        <f>SUM(G56:G58)</f>
        <v>0</v>
      </c>
      <c r="H55" s="209">
        <f>SUM(H56:H58)</f>
        <v>0</v>
      </c>
    </row>
    <row r="56" spans="1:8" ht="19.5" customHeight="1">
      <c r="A56" s="169" t="s">
        <v>150</v>
      </c>
      <c r="B56" s="212" t="s">
        <v>26</v>
      </c>
      <c r="C56" s="186">
        <f t="shared" si="5"/>
        <v>0</v>
      </c>
      <c r="D56" s="187"/>
      <c r="E56" s="213"/>
      <c r="F56" s="186">
        <f t="shared" si="4"/>
        <v>0</v>
      </c>
      <c r="G56" s="214"/>
      <c r="H56" s="215"/>
    </row>
    <row r="57" spans="1:8" ht="19.5" customHeight="1">
      <c r="A57" s="138" t="s">
        <v>151</v>
      </c>
      <c r="B57" s="150" t="s">
        <v>152</v>
      </c>
      <c r="C57" s="196">
        <f t="shared" si="5"/>
        <v>0</v>
      </c>
      <c r="D57" s="216"/>
      <c r="E57" s="191"/>
      <c r="F57" s="196">
        <f t="shared" si="4"/>
        <v>0</v>
      </c>
      <c r="G57" s="217"/>
      <c r="H57" s="218"/>
    </row>
    <row r="58" spans="1:8" ht="24" customHeight="1">
      <c r="A58" s="160" t="s">
        <v>153</v>
      </c>
      <c r="B58" s="219" t="s">
        <v>154</v>
      </c>
      <c r="C58" s="220">
        <f t="shared" si="5"/>
        <v>0</v>
      </c>
      <c r="D58" s="221"/>
      <c r="E58" s="222"/>
      <c r="F58" s="220">
        <f t="shared" si="4"/>
        <v>0</v>
      </c>
      <c r="G58" s="223"/>
      <c r="H58" s="224"/>
    </row>
    <row r="59" spans="1:8" ht="19.5" customHeight="1">
      <c r="A59" s="166" t="s">
        <v>155</v>
      </c>
      <c r="B59" s="122" t="s">
        <v>156</v>
      </c>
      <c r="C59" s="208">
        <f t="shared" si="5"/>
        <v>9513</v>
      </c>
      <c r="D59" s="211">
        <f>D60+D67+D72+D73</f>
        <v>9364</v>
      </c>
      <c r="E59" s="225">
        <f>E60+E67+E72+E73</f>
        <v>0</v>
      </c>
      <c r="F59" s="208">
        <f t="shared" si="4"/>
        <v>149</v>
      </c>
      <c r="G59" s="211">
        <f>G60+G67+G72+G73</f>
        <v>149</v>
      </c>
      <c r="H59" s="208">
        <f>H60+H67+H72+H73</f>
        <v>0</v>
      </c>
    </row>
    <row r="60" spans="1:8" ht="19.5" customHeight="1">
      <c r="A60" s="169" t="s">
        <v>157</v>
      </c>
      <c r="B60" s="226" t="s">
        <v>158</v>
      </c>
      <c r="C60" s="227">
        <f t="shared" si="5"/>
        <v>9243</v>
      </c>
      <c r="D60" s="228">
        <f>SUM(D61:D66)</f>
        <v>9094</v>
      </c>
      <c r="E60" s="228">
        <f>SUM(E61:E66)</f>
        <v>0</v>
      </c>
      <c r="F60" s="228">
        <f t="shared" si="4"/>
        <v>149</v>
      </c>
      <c r="G60" s="228">
        <f>SUM(G61:G66)</f>
        <v>149</v>
      </c>
      <c r="H60" s="228">
        <f>SUM(H61:H66)</f>
        <v>0</v>
      </c>
    </row>
    <row r="61" spans="1:8" ht="19.5" customHeight="1">
      <c r="A61" s="138" t="s">
        <v>159</v>
      </c>
      <c r="B61" s="150" t="s">
        <v>160</v>
      </c>
      <c r="C61" s="229">
        <f t="shared" si="5"/>
        <v>0</v>
      </c>
      <c r="D61" s="216"/>
      <c r="E61" s="191"/>
      <c r="F61" s="229">
        <f t="shared" si="4"/>
        <v>0</v>
      </c>
      <c r="G61" s="192"/>
      <c r="H61" s="230"/>
    </row>
    <row r="62" spans="1:8" ht="19.5" customHeight="1">
      <c r="A62" s="138" t="s">
        <v>161</v>
      </c>
      <c r="B62" s="150" t="s">
        <v>162</v>
      </c>
      <c r="C62" s="229">
        <f t="shared" si="5"/>
        <v>3647</v>
      </c>
      <c r="D62" s="216">
        <v>3647</v>
      </c>
      <c r="E62" s="191"/>
      <c r="F62" s="229">
        <f t="shared" si="4"/>
        <v>0</v>
      </c>
      <c r="G62" s="192"/>
      <c r="H62" s="230"/>
    </row>
    <row r="63" spans="1:8" ht="19.5" customHeight="1">
      <c r="A63" s="138" t="s">
        <v>163</v>
      </c>
      <c r="B63" s="231" t="s">
        <v>164</v>
      </c>
      <c r="C63" s="229">
        <f t="shared" si="5"/>
        <v>5596</v>
      </c>
      <c r="D63" s="232">
        <v>5447</v>
      </c>
      <c r="E63" s="233"/>
      <c r="F63" s="229">
        <f t="shared" si="4"/>
        <v>149</v>
      </c>
      <c r="G63" s="192">
        <v>149</v>
      </c>
      <c r="H63" s="234"/>
    </row>
    <row r="64" spans="1:8" ht="19.5" customHeight="1">
      <c r="A64" s="138" t="s">
        <v>165</v>
      </c>
      <c r="B64" s="150" t="s">
        <v>166</v>
      </c>
      <c r="C64" s="229">
        <f t="shared" si="5"/>
        <v>0</v>
      </c>
      <c r="D64" s="216"/>
      <c r="E64" s="191"/>
      <c r="F64" s="229">
        <f t="shared" si="4"/>
        <v>0</v>
      </c>
      <c r="G64" s="199"/>
      <c r="H64" s="230"/>
    </row>
    <row r="65" spans="1:8" ht="23.25" customHeight="1">
      <c r="A65" s="138" t="s">
        <v>167</v>
      </c>
      <c r="B65" s="150" t="s">
        <v>168</v>
      </c>
      <c r="C65" s="229">
        <f t="shared" si="5"/>
        <v>0</v>
      </c>
      <c r="D65" s="216"/>
      <c r="E65" s="191"/>
      <c r="F65" s="229">
        <f t="shared" si="4"/>
        <v>0</v>
      </c>
      <c r="G65" s="199"/>
      <c r="H65" s="230"/>
    </row>
    <row r="66" spans="1:8" ht="23.25" customHeight="1">
      <c r="A66" s="138" t="s">
        <v>169</v>
      </c>
      <c r="B66" s="150" t="s">
        <v>170</v>
      </c>
      <c r="C66" s="229"/>
      <c r="D66" s="216"/>
      <c r="E66" s="191"/>
      <c r="F66" s="229">
        <f t="shared" si="4"/>
        <v>0</v>
      </c>
      <c r="G66" s="199"/>
      <c r="H66" s="230"/>
    </row>
    <row r="67" spans="1:8" ht="19.5" customHeight="1">
      <c r="A67" s="138" t="s">
        <v>171</v>
      </c>
      <c r="B67" s="235" t="s">
        <v>172</v>
      </c>
      <c r="C67" s="229">
        <f aca="true" t="shared" si="6" ref="C67:C82">SUM(D67:F67)</f>
        <v>0</v>
      </c>
      <c r="D67" s="236">
        <f>SUM(D68:D71)</f>
        <v>0</v>
      </c>
      <c r="E67" s="237">
        <f>SUM(E68:E71)</f>
        <v>0</v>
      </c>
      <c r="F67" s="229">
        <f t="shared" si="4"/>
        <v>0</v>
      </c>
      <c r="G67" s="236">
        <f>SUM(G68:G71)</f>
        <v>0</v>
      </c>
      <c r="H67" s="238">
        <f>SUM(H68:H71)</f>
        <v>0</v>
      </c>
    </row>
    <row r="68" spans="1:8" ht="19.5" customHeight="1">
      <c r="A68" s="138" t="s">
        <v>173</v>
      </c>
      <c r="B68" s="150" t="s">
        <v>162</v>
      </c>
      <c r="C68" s="229">
        <f t="shared" si="6"/>
        <v>0</v>
      </c>
      <c r="D68" s="216"/>
      <c r="E68" s="191"/>
      <c r="F68" s="229">
        <f t="shared" si="4"/>
        <v>0</v>
      </c>
      <c r="G68" s="192"/>
      <c r="H68" s="230"/>
    </row>
    <row r="69" spans="1:8" ht="19.5" customHeight="1">
      <c r="A69" s="138" t="s">
        <v>174</v>
      </c>
      <c r="B69" s="150" t="s">
        <v>170</v>
      </c>
      <c r="C69" s="229">
        <f t="shared" si="6"/>
        <v>0</v>
      </c>
      <c r="D69" s="216"/>
      <c r="E69" s="191"/>
      <c r="F69" s="229">
        <f t="shared" si="4"/>
        <v>0</v>
      </c>
      <c r="G69" s="192"/>
      <c r="H69" s="230"/>
    </row>
    <row r="70" spans="1:8" ht="19.5" customHeight="1">
      <c r="A70" s="138" t="s">
        <v>175</v>
      </c>
      <c r="B70" s="150" t="s">
        <v>164</v>
      </c>
      <c r="C70" s="229">
        <f t="shared" si="6"/>
        <v>0</v>
      </c>
      <c r="D70" s="216"/>
      <c r="E70" s="191"/>
      <c r="F70" s="229">
        <f t="shared" si="4"/>
        <v>0</v>
      </c>
      <c r="G70" s="192"/>
      <c r="H70" s="230"/>
    </row>
    <row r="71" spans="1:8" ht="19.5" customHeight="1">
      <c r="A71" s="138" t="s">
        <v>176</v>
      </c>
      <c r="B71" s="150" t="s">
        <v>177</v>
      </c>
      <c r="C71" s="239">
        <f t="shared" si="6"/>
        <v>0</v>
      </c>
      <c r="D71" s="232"/>
      <c r="E71" s="198"/>
      <c r="F71" s="239">
        <f t="shared" si="4"/>
        <v>0</v>
      </c>
      <c r="G71" s="199"/>
      <c r="H71" s="234"/>
    </row>
    <row r="72" spans="1:8" ht="19.5" customHeight="1">
      <c r="A72" s="138" t="s">
        <v>178</v>
      </c>
      <c r="B72" s="226" t="s">
        <v>179</v>
      </c>
      <c r="C72" s="240">
        <f t="shared" si="6"/>
        <v>270</v>
      </c>
      <c r="D72" s="241">
        <v>270</v>
      </c>
      <c r="E72" s="242"/>
      <c r="F72" s="240">
        <f t="shared" si="4"/>
        <v>0</v>
      </c>
      <c r="G72" s="243"/>
      <c r="H72" s="244"/>
    </row>
    <row r="73" spans="1:8" ht="24.75" customHeight="1">
      <c r="A73" s="160" t="s">
        <v>180</v>
      </c>
      <c r="B73" s="245" t="s">
        <v>181</v>
      </c>
      <c r="C73" s="246">
        <f t="shared" si="6"/>
        <v>0</v>
      </c>
      <c r="D73" s="247"/>
      <c r="E73" s="248"/>
      <c r="F73" s="246">
        <f t="shared" si="4"/>
        <v>0</v>
      </c>
      <c r="G73" s="249"/>
      <c r="H73" s="250"/>
    </row>
    <row r="74" spans="1:8" ht="19.5" customHeight="1">
      <c r="A74" s="166" t="s">
        <v>182</v>
      </c>
      <c r="B74" s="251" t="s">
        <v>183</v>
      </c>
      <c r="C74" s="252">
        <f t="shared" si="6"/>
        <v>77046</v>
      </c>
      <c r="D74" s="253">
        <f>SUM(D75:D76)</f>
        <v>0</v>
      </c>
      <c r="E74" s="254">
        <f>SUM(E75:E76)</f>
        <v>39270</v>
      </c>
      <c r="F74" s="252">
        <f t="shared" si="4"/>
        <v>37776</v>
      </c>
      <c r="G74" s="253">
        <f>SUM(G75:G76)</f>
        <v>7625</v>
      </c>
      <c r="H74" s="252">
        <f>SUM(H75:H76)</f>
        <v>30151</v>
      </c>
    </row>
    <row r="75" spans="1:8" ht="19.5" customHeight="1">
      <c r="A75" s="169" t="s">
        <v>184</v>
      </c>
      <c r="B75" s="255" t="s">
        <v>185</v>
      </c>
      <c r="C75" s="256">
        <f t="shared" si="6"/>
        <v>0</v>
      </c>
      <c r="D75" s="257"/>
      <c r="E75" s="258"/>
      <c r="F75" s="256">
        <f t="shared" si="4"/>
        <v>0</v>
      </c>
      <c r="G75" s="259"/>
      <c r="H75" s="257"/>
    </row>
    <row r="76" spans="1:8" ht="19.5" customHeight="1">
      <c r="A76" s="160" t="s">
        <v>186</v>
      </c>
      <c r="B76" s="260" t="s">
        <v>38</v>
      </c>
      <c r="C76" s="261">
        <f t="shared" si="6"/>
        <v>77046</v>
      </c>
      <c r="D76" s="232"/>
      <c r="E76" s="222">
        <f>SUM(E118-E6-E30-E54-E55-E59-E72-E73)</f>
        <v>39270</v>
      </c>
      <c r="F76" s="222">
        <f>SUM(F118-F6-F30-F54-F55-F59-F72-F73)</f>
        <v>37776</v>
      </c>
      <c r="G76" s="222">
        <f>SUM(G118-G6-G30-G54-G55-G59-G72-G73)</f>
        <v>7625</v>
      </c>
      <c r="H76" s="262">
        <f>SUM(H118-H6-H30-H54-H55-H59-H72-H73)</f>
        <v>30151</v>
      </c>
    </row>
    <row r="77" spans="1:8" ht="19.5" customHeight="1">
      <c r="A77" s="166" t="s">
        <v>187</v>
      </c>
      <c r="B77" s="263" t="s">
        <v>188</v>
      </c>
      <c r="C77" s="208">
        <f t="shared" si="6"/>
        <v>242642</v>
      </c>
      <c r="D77" s="225">
        <f>D6+D30+D54+D55+D59+D74</f>
        <v>152037</v>
      </c>
      <c r="E77" s="225">
        <f>E6+E30+E54+E55+E59+E74</f>
        <v>39380</v>
      </c>
      <c r="F77" s="208">
        <f aca="true" t="shared" si="7" ref="F77:F82">SUM(G77:H77)</f>
        <v>51225</v>
      </c>
      <c r="G77" s="211">
        <f>G6+G30+G54+G55+G59+G74</f>
        <v>21074</v>
      </c>
      <c r="H77" s="211">
        <f>H6+H30+H54+H55+H59+H74</f>
        <v>30151</v>
      </c>
    </row>
    <row r="78" spans="1:8" ht="19.5" customHeight="1">
      <c r="A78" s="264" t="s">
        <v>189</v>
      </c>
      <c r="B78" s="235" t="s">
        <v>190</v>
      </c>
      <c r="C78" s="265">
        <f t="shared" si="6"/>
        <v>0</v>
      </c>
      <c r="D78" s="187"/>
      <c r="E78" s="242"/>
      <c r="F78" s="265">
        <f t="shared" si="7"/>
        <v>0</v>
      </c>
      <c r="G78" s="266"/>
      <c r="H78" s="187"/>
    </row>
    <row r="79" spans="1:8" ht="19.5" customHeight="1">
      <c r="A79" s="138" t="s">
        <v>191</v>
      </c>
      <c r="B79" s="150" t="s">
        <v>192</v>
      </c>
      <c r="C79" s="267">
        <f t="shared" si="6"/>
        <v>0</v>
      </c>
      <c r="D79" s="216"/>
      <c r="E79" s="191"/>
      <c r="F79" s="267">
        <f t="shared" si="7"/>
        <v>0</v>
      </c>
      <c r="G79" s="268"/>
      <c r="H79" s="216"/>
    </row>
    <row r="80" spans="1:8" ht="19.5" customHeight="1">
      <c r="A80" s="138" t="s">
        <v>193</v>
      </c>
      <c r="B80" s="150" t="s">
        <v>194</v>
      </c>
      <c r="C80" s="267">
        <f t="shared" si="6"/>
        <v>0</v>
      </c>
      <c r="D80" s="216"/>
      <c r="E80" s="191"/>
      <c r="F80" s="267">
        <f t="shared" si="7"/>
        <v>0</v>
      </c>
      <c r="G80" s="268"/>
      <c r="H80" s="216"/>
    </row>
    <row r="81" spans="1:8" ht="19.5" customHeight="1">
      <c r="A81" s="269" t="s">
        <v>195</v>
      </c>
      <c r="B81" s="270" t="s">
        <v>196</v>
      </c>
      <c r="C81" s="271">
        <f t="shared" si="6"/>
        <v>0</v>
      </c>
      <c r="D81" s="221"/>
      <c r="E81" s="272"/>
      <c r="F81" s="271">
        <f t="shared" si="7"/>
        <v>0</v>
      </c>
      <c r="G81" s="273"/>
      <c r="H81" s="221"/>
    </row>
    <row r="82" spans="1:8" s="113" customFormat="1" ht="19.5" customHeight="1">
      <c r="A82" s="274" t="s">
        <v>197</v>
      </c>
      <c r="B82" s="275" t="s">
        <v>198</v>
      </c>
      <c r="C82" s="276">
        <f t="shared" si="6"/>
        <v>242642</v>
      </c>
      <c r="D82" s="277">
        <f>D77+D78+D81</f>
        <v>152037</v>
      </c>
      <c r="E82" s="277">
        <f>E77+E78+E81</f>
        <v>39380</v>
      </c>
      <c r="F82" s="276">
        <f t="shared" si="7"/>
        <v>51225</v>
      </c>
      <c r="G82" s="277">
        <f>G77+G78+G81</f>
        <v>21074</v>
      </c>
      <c r="H82" s="277">
        <f>H77+H78+H81</f>
        <v>30151</v>
      </c>
    </row>
    <row r="83" spans="1:8" ht="19.5" customHeight="1">
      <c r="A83" s="278"/>
      <c r="B83" s="279"/>
      <c r="C83" s="279"/>
      <c r="D83" s="279"/>
      <c r="E83" s="279"/>
      <c r="F83" s="280"/>
      <c r="G83" s="279"/>
      <c r="H83" s="279"/>
    </row>
    <row r="84" spans="1:8" ht="19.5" customHeight="1">
      <c r="A84" s="279"/>
      <c r="B84" s="279"/>
      <c r="C84" s="279"/>
      <c r="D84" s="279"/>
      <c r="E84" s="279"/>
      <c r="F84" s="280"/>
      <c r="G84" s="279"/>
      <c r="H84" s="279"/>
    </row>
    <row r="85" spans="1:8" ht="19.5" customHeight="1">
      <c r="A85" s="279"/>
      <c r="B85" s="279"/>
      <c r="C85" s="279"/>
      <c r="D85" s="279"/>
      <c r="E85" s="279"/>
      <c r="F85" s="280"/>
      <c r="G85" s="279"/>
      <c r="H85" s="279"/>
    </row>
    <row r="86" spans="1:8" ht="19.5" customHeight="1">
      <c r="A86" s="279"/>
      <c r="B86" s="114" t="s">
        <v>199</v>
      </c>
      <c r="C86" s="279"/>
      <c r="D86" s="279"/>
      <c r="E86" s="279"/>
      <c r="F86" s="280"/>
      <c r="G86" s="279"/>
      <c r="H86" s="279"/>
    </row>
    <row r="87" spans="1:8" ht="19.5" customHeight="1">
      <c r="A87" s="636"/>
      <c r="B87" s="636"/>
      <c r="C87" s="279"/>
      <c r="D87" s="637" t="s">
        <v>541</v>
      </c>
      <c r="E87" s="637"/>
      <c r="F87" s="637"/>
      <c r="G87" s="637"/>
      <c r="H87" s="637"/>
    </row>
    <row r="88" spans="1:8" ht="19.5" customHeight="1">
      <c r="A88" s="281"/>
      <c r="B88" s="281"/>
      <c r="C88" s="279"/>
      <c r="D88" s="278"/>
      <c r="E88" s="283"/>
      <c r="F88" s="280"/>
      <c r="G88" s="279"/>
      <c r="H88" s="284"/>
    </row>
    <row r="89" spans="1:8" ht="19.5" customHeight="1">
      <c r="A89" s="633" t="s">
        <v>49</v>
      </c>
      <c r="B89" s="633" t="s">
        <v>50</v>
      </c>
      <c r="C89" s="634" t="s">
        <v>51</v>
      </c>
      <c r="D89" s="635" t="s">
        <v>52</v>
      </c>
      <c r="E89" s="630" t="s">
        <v>53</v>
      </c>
      <c r="F89" s="631" t="s">
        <v>54</v>
      </c>
      <c r="G89" s="632" t="s">
        <v>55</v>
      </c>
      <c r="H89" s="632"/>
    </row>
    <row r="90" spans="1:8" ht="28.5" customHeight="1">
      <c r="A90" s="633"/>
      <c r="B90" s="633"/>
      <c r="C90" s="634"/>
      <c r="D90" s="635"/>
      <c r="E90" s="630"/>
      <c r="F90" s="631"/>
      <c r="G90" s="119" t="s">
        <v>56</v>
      </c>
      <c r="H90" s="120" t="s">
        <v>57</v>
      </c>
    </row>
    <row r="91" spans="1:8" ht="19.5" customHeight="1">
      <c r="A91" s="285" t="s">
        <v>200</v>
      </c>
      <c r="B91" s="286" t="s">
        <v>201</v>
      </c>
      <c r="C91" s="287">
        <f aca="true" t="shared" si="8" ref="C91:C118">SUM(D91:F91)</f>
        <v>164452</v>
      </c>
      <c r="D91" s="288">
        <f>SUM(D92:D102)</f>
        <v>73847</v>
      </c>
      <c r="E91" s="288">
        <f>SUM(E92:E102)</f>
        <v>39380</v>
      </c>
      <c r="F91" s="287">
        <f>SUM(G91:H91)</f>
        <v>51225</v>
      </c>
      <c r="G91" s="287">
        <f>SUM(G92:G102)</f>
        <v>21074</v>
      </c>
      <c r="H91" s="288">
        <f>SUM(H92:H102)</f>
        <v>30151</v>
      </c>
    </row>
    <row r="92" spans="1:8" ht="19.5" customHeight="1">
      <c r="A92" s="289" t="s">
        <v>202</v>
      </c>
      <c r="B92" s="290" t="s">
        <v>203</v>
      </c>
      <c r="C92" s="291">
        <f t="shared" si="8"/>
        <v>62759</v>
      </c>
      <c r="D92" s="292">
        <f>SUM(Szakfeladatok!F48)</f>
        <v>14021</v>
      </c>
      <c r="E92" s="293">
        <f>SUM(Szakfeladatok!F54)</f>
        <v>24279</v>
      </c>
      <c r="F92" s="294">
        <f>SUM(Szakfeladatok!F69)</f>
        <v>24459</v>
      </c>
      <c r="G92" s="294">
        <f>SUM(Szakfeladatok!F60)</f>
        <v>3691</v>
      </c>
      <c r="H92" s="292">
        <f>SUM(Szakfeladatok!F67)</f>
        <v>20768</v>
      </c>
    </row>
    <row r="93" spans="1:8" ht="19.5" customHeight="1">
      <c r="A93" s="295" t="s">
        <v>204</v>
      </c>
      <c r="B93" s="296" t="s">
        <v>9</v>
      </c>
      <c r="C93" s="297">
        <f t="shared" si="8"/>
        <v>16578</v>
      </c>
      <c r="D93" s="298">
        <f>SUM(Szakfeladatok!I48)</f>
        <v>3785</v>
      </c>
      <c r="E93" s="299">
        <f>SUM(Szakfeladatok!I54)</f>
        <v>6301</v>
      </c>
      <c r="F93" s="300">
        <f>SUM(Szakfeladatok!I69)</f>
        <v>6492</v>
      </c>
      <c r="G93" s="300">
        <f>SUM(Szakfeladatok!I60)</f>
        <v>997</v>
      </c>
      <c r="H93" s="298">
        <f>SUM(Szakfeladatok!I67)</f>
        <v>5495</v>
      </c>
    </row>
    <row r="94" spans="1:8" ht="19.5" customHeight="1">
      <c r="A94" s="295" t="s">
        <v>205</v>
      </c>
      <c r="B94" s="301" t="s">
        <v>206</v>
      </c>
      <c r="C94" s="297">
        <f t="shared" si="8"/>
        <v>46659</v>
      </c>
      <c r="D94" s="302">
        <v>18550</v>
      </c>
      <c r="E94" s="303">
        <v>7965</v>
      </c>
      <c r="F94" s="300">
        <f aca="true" t="shared" si="9" ref="F94:F118">SUM(G94:H94)</f>
        <v>20144</v>
      </c>
      <c r="G94" s="304">
        <v>16386</v>
      </c>
      <c r="H94" s="302">
        <v>3758</v>
      </c>
    </row>
    <row r="95" spans="1:8" ht="19.5" customHeight="1">
      <c r="A95" s="295" t="s">
        <v>207</v>
      </c>
      <c r="B95" s="301" t="s">
        <v>208</v>
      </c>
      <c r="C95" s="297">
        <f t="shared" si="8"/>
        <v>515</v>
      </c>
      <c r="D95" s="302">
        <v>180</v>
      </c>
      <c r="E95" s="299">
        <v>335</v>
      </c>
      <c r="F95" s="300">
        <f t="shared" si="9"/>
        <v>0</v>
      </c>
      <c r="G95" s="304"/>
      <c r="H95" s="302"/>
    </row>
    <row r="96" spans="1:8" ht="19.5" customHeight="1">
      <c r="A96" s="295" t="s">
        <v>209</v>
      </c>
      <c r="B96" s="301" t="s">
        <v>210</v>
      </c>
      <c r="C96" s="297">
        <f t="shared" si="8"/>
        <v>1430</v>
      </c>
      <c r="D96" s="302">
        <v>800</v>
      </c>
      <c r="E96" s="299">
        <v>500</v>
      </c>
      <c r="F96" s="300">
        <f t="shared" si="9"/>
        <v>130</v>
      </c>
      <c r="G96" s="304"/>
      <c r="H96" s="302">
        <v>130</v>
      </c>
    </row>
    <row r="97" spans="1:8" ht="19.5" customHeight="1">
      <c r="A97" s="295" t="s">
        <v>211</v>
      </c>
      <c r="B97" s="301" t="s">
        <v>212</v>
      </c>
      <c r="C97" s="297">
        <f t="shared" si="8"/>
        <v>0</v>
      </c>
      <c r="D97" s="298"/>
      <c r="E97" s="299" t="s">
        <v>213</v>
      </c>
      <c r="F97" s="300">
        <f t="shared" si="9"/>
        <v>0</v>
      </c>
      <c r="G97" s="304"/>
      <c r="H97" s="298"/>
    </row>
    <row r="98" spans="1:8" ht="19.5" customHeight="1">
      <c r="A98" s="295" t="s">
        <v>214</v>
      </c>
      <c r="B98" s="296" t="s">
        <v>17</v>
      </c>
      <c r="C98" s="297">
        <f t="shared" si="8"/>
        <v>1311</v>
      </c>
      <c r="D98" s="302">
        <v>1311</v>
      </c>
      <c r="E98" s="305"/>
      <c r="F98" s="300">
        <f t="shared" si="9"/>
        <v>0</v>
      </c>
      <c r="G98" s="304"/>
      <c r="H98" s="302"/>
    </row>
    <row r="99" spans="1:8" ht="19.5" customHeight="1">
      <c r="A99" s="295" t="s">
        <v>215</v>
      </c>
      <c r="B99" s="306" t="s">
        <v>216</v>
      </c>
      <c r="C99" s="297">
        <f t="shared" si="8"/>
        <v>0</v>
      </c>
      <c r="D99" s="302"/>
      <c r="E99" s="299"/>
      <c r="F99" s="300">
        <f t="shared" si="9"/>
        <v>0</v>
      </c>
      <c r="G99" s="304"/>
      <c r="H99" s="302"/>
    </row>
    <row r="100" spans="1:8" ht="19.5" customHeight="1">
      <c r="A100" s="295" t="s">
        <v>217</v>
      </c>
      <c r="B100" s="307" t="s">
        <v>21</v>
      </c>
      <c r="C100" s="297">
        <f t="shared" si="8"/>
        <v>0</v>
      </c>
      <c r="D100" s="302"/>
      <c r="E100" s="303"/>
      <c r="F100" s="300">
        <f t="shared" si="9"/>
        <v>0</v>
      </c>
      <c r="G100" s="304"/>
      <c r="H100" s="302"/>
    </row>
    <row r="101" spans="1:8" ht="19.5" customHeight="1">
      <c r="A101" s="295" t="s">
        <v>218</v>
      </c>
      <c r="B101" s="301" t="s">
        <v>13</v>
      </c>
      <c r="C101" s="297">
        <f t="shared" si="8"/>
        <v>34751</v>
      </c>
      <c r="D101" s="302">
        <v>34751</v>
      </c>
      <c r="E101" s="299"/>
      <c r="F101" s="300">
        <f t="shared" si="9"/>
        <v>0</v>
      </c>
      <c r="G101" s="304"/>
      <c r="H101" s="302"/>
    </row>
    <row r="102" spans="1:8" ht="19.5" customHeight="1">
      <c r="A102" s="295" t="s">
        <v>219</v>
      </c>
      <c r="B102" s="308" t="s">
        <v>220</v>
      </c>
      <c r="C102" s="309">
        <f t="shared" si="8"/>
        <v>449</v>
      </c>
      <c r="D102" s="302">
        <v>449</v>
      </c>
      <c r="E102" s="299"/>
      <c r="F102" s="304">
        <f t="shared" si="9"/>
        <v>0</v>
      </c>
      <c r="G102" s="304"/>
      <c r="H102" s="302"/>
    </row>
    <row r="103" spans="1:8" ht="19.5" customHeight="1">
      <c r="A103" s="285" t="s">
        <v>59</v>
      </c>
      <c r="B103" s="310" t="s">
        <v>221</v>
      </c>
      <c r="C103" s="287">
        <f t="shared" si="8"/>
        <v>0</v>
      </c>
      <c r="D103" s="288">
        <f>SUM(D104:D110)</f>
        <v>0</v>
      </c>
      <c r="E103" s="311">
        <f>SUM(E104:E110)</f>
        <v>0</v>
      </c>
      <c r="F103" s="287">
        <f t="shared" si="9"/>
        <v>0</v>
      </c>
      <c r="G103" s="287">
        <f>SUM(G104:G110)</f>
        <v>0</v>
      </c>
      <c r="H103" s="288">
        <f>SUM(H104:H110)</f>
        <v>0</v>
      </c>
    </row>
    <row r="104" spans="1:8" ht="19.5" customHeight="1">
      <c r="A104" s="289" t="s">
        <v>222</v>
      </c>
      <c r="B104" s="312" t="s">
        <v>27</v>
      </c>
      <c r="C104" s="313">
        <f t="shared" si="8"/>
        <v>0</v>
      </c>
      <c r="D104" s="314"/>
      <c r="E104" s="293"/>
      <c r="F104" s="315">
        <f t="shared" si="9"/>
        <v>0</v>
      </c>
      <c r="G104" s="315"/>
      <c r="H104" s="314"/>
    </row>
    <row r="105" spans="1:8" ht="19.5" customHeight="1">
      <c r="A105" s="295" t="s">
        <v>223</v>
      </c>
      <c r="B105" s="301" t="s">
        <v>29</v>
      </c>
      <c r="C105" s="297">
        <f t="shared" si="8"/>
        <v>0</v>
      </c>
      <c r="D105" s="298"/>
      <c r="E105" s="316"/>
      <c r="F105" s="300">
        <f t="shared" si="9"/>
        <v>0</v>
      </c>
      <c r="G105" s="300"/>
      <c r="H105" s="298"/>
    </row>
    <row r="106" spans="1:8" ht="19.5" customHeight="1">
      <c r="A106" s="295" t="s">
        <v>224</v>
      </c>
      <c r="B106" s="301" t="s">
        <v>225</v>
      </c>
      <c r="C106" s="297">
        <f t="shared" si="8"/>
        <v>0</v>
      </c>
      <c r="D106" s="298"/>
      <c r="E106" s="299"/>
      <c r="F106" s="300">
        <f t="shared" si="9"/>
        <v>0</v>
      </c>
      <c r="G106" s="300"/>
      <c r="H106" s="298"/>
    </row>
    <row r="107" spans="1:8" ht="19.5" customHeight="1">
      <c r="A107" s="295" t="s">
        <v>226</v>
      </c>
      <c r="B107" s="301" t="s">
        <v>227</v>
      </c>
      <c r="C107" s="297">
        <f t="shared" si="8"/>
        <v>0</v>
      </c>
      <c r="D107" s="298"/>
      <c r="E107" s="317"/>
      <c r="F107" s="300">
        <f t="shared" si="9"/>
        <v>0</v>
      </c>
      <c r="G107" s="300"/>
      <c r="H107" s="298"/>
    </row>
    <row r="108" spans="1:8" ht="19.5" customHeight="1">
      <c r="A108" s="295" t="s">
        <v>228</v>
      </c>
      <c r="B108" s="301" t="s">
        <v>229</v>
      </c>
      <c r="C108" s="297">
        <f t="shared" si="8"/>
        <v>0</v>
      </c>
      <c r="D108" s="298"/>
      <c r="E108" s="299"/>
      <c r="F108" s="300">
        <f t="shared" si="9"/>
        <v>0</v>
      </c>
      <c r="G108" s="300"/>
      <c r="H108" s="298"/>
    </row>
    <row r="109" spans="1:8" ht="19.5" customHeight="1">
      <c r="A109" s="295" t="s">
        <v>230</v>
      </c>
      <c r="B109" s="308" t="s">
        <v>231</v>
      </c>
      <c r="C109" s="297">
        <f t="shared" si="8"/>
        <v>0</v>
      </c>
      <c r="D109" s="302"/>
      <c r="E109" s="303"/>
      <c r="F109" s="300">
        <f t="shared" si="9"/>
        <v>0</v>
      </c>
      <c r="G109" s="304"/>
      <c r="H109" s="302"/>
    </row>
    <row r="110" spans="1:8" ht="19.5" customHeight="1">
      <c r="A110" s="318" t="s">
        <v>232</v>
      </c>
      <c r="B110" s="308" t="s">
        <v>233</v>
      </c>
      <c r="C110" s="309">
        <f t="shared" si="8"/>
        <v>0</v>
      </c>
      <c r="D110" s="302"/>
      <c r="E110" s="262"/>
      <c r="F110" s="304">
        <f t="shared" si="9"/>
        <v>0</v>
      </c>
      <c r="G110" s="304"/>
      <c r="H110" s="302"/>
    </row>
    <row r="111" spans="1:8" ht="19.5" customHeight="1">
      <c r="A111" s="285" t="s">
        <v>234</v>
      </c>
      <c r="B111" s="310" t="s">
        <v>235</v>
      </c>
      <c r="C111" s="311">
        <f t="shared" si="8"/>
        <v>1144</v>
      </c>
      <c r="D111" s="288">
        <f>SUM(D112:D113)</f>
        <v>1144</v>
      </c>
      <c r="E111" s="311">
        <f>SUM(E112:E113)</f>
        <v>0</v>
      </c>
      <c r="F111" s="311">
        <f t="shared" si="9"/>
        <v>0</v>
      </c>
      <c r="G111" s="319">
        <f>SUM(G112+G113)</f>
        <v>0</v>
      </c>
      <c r="H111" s="319">
        <f>SUM(H112+H113)</f>
        <v>0</v>
      </c>
    </row>
    <row r="112" spans="1:8" ht="19.5" customHeight="1">
      <c r="A112" s="289" t="s">
        <v>62</v>
      </c>
      <c r="B112" s="312" t="s">
        <v>236</v>
      </c>
      <c r="C112" s="320">
        <f t="shared" si="8"/>
        <v>0</v>
      </c>
      <c r="D112" s="321"/>
      <c r="E112" s="322"/>
      <c r="F112" s="320">
        <f t="shared" si="9"/>
        <v>0</v>
      </c>
      <c r="G112" s="323"/>
      <c r="H112" s="321"/>
    </row>
    <row r="113" spans="1:8" ht="19.5" customHeight="1">
      <c r="A113" s="318" t="s">
        <v>80</v>
      </c>
      <c r="B113" s="301" t="s">
        <v>237</v>
      </c>
      <c r="C113" s="324">
        <f t="shared" si="8"/>
        <v>1144</v>
      </c>
      <c r="D113" s="325">
        <v>1144</v>
      </c>
      <c r="E113" s="326"/>
      <c r="F113" s="324">
        <f t="shared" si="9"/>
        <v>0</v>
      </c>
      <c r="G113" s="327"/>
      <c r="H113" s="325"/>
    </row>
    <row r="114" spans="1:8" ht="19.5" customHeight="1">
      <c r="A114" s="285" t="s">
        <v>238</v>
      </c>
      <c r="B114" s="310" t="s">
        <v>239</v>
      </c>
      <c r="C114" s="287">
        <f t="shared" si="8"/>
        <v>77046</v>
      </c>
      <c r="D114" s="311">
        <f>D115+D116</f>
        <v>77046</v>
      </c>
      <c r="E114" s="311">
        <f>E115+E116</f>
        <v>0</v>
      </c>
      <c r="F114" s="287">
        <f t="shared" si="9"/>
        <v>0</v>
      </c>
      <c r="G114" s="287">
        <f>SUM(G115+G116)</f>
        <v>0</v>
      </c>
      <c r="H114" s="287">
        <f>SUM(H115+H116)</f>
        <v>0</v>
      </c>
    </row>
    <row r="115" spans="1:8" ht="19.5" customHeight="1">
      <c r="A115" s="289" t="s">
        <v>85</v>
      </c>
      <c r="B115" s="312" t="s">
        <v>240</v>
      </c>
      <c r="C115" s="313">
        <f t="shared" si="8"/>
        <v>0</v>
      </c>
      <c r="D115" s="328"/>
      <c r="E115" s="328"/>
      <c r="F115" s="315">
        <f t="shared" si="9"/>
        <v>0</v>
      </c>
      <c r="G115" s="315"/>
      <c r="H115" s="328"/>
    </row>
    <row r="116" spans="1:8" ht="24" customHeight="1">
      <c r="A116" s="295" t="s">
        <v>87</v>
      </c>
      <c r="B116" s="260" t="s">
        <v>39</v>
      </c>
      <c r="C116" s="297">
        <f t="shared" si="8"/>
        <v>77046</v>
      </c>
      <c r="D116" s="325">
        <f>SUM(E76+F76)</f>
        <v>77046</v>
      </c>
      <c r="E116" s="299"/>
      <c r="F116" s="300">
        <f t="shared" si="9"/>
        <v>0</v>
      </c>
      <c r="G116" s="327"/>
      <c r="H116" s="325"/>
    </row>
    <row r="117" spans="1:8" ht="19.5" customHeight="1">
      <c r="A117" s="329" t="s">
        <v>103</v>
      </c>
      <c r="B117" s="308" t="s">
        <v>241</v>
      </c>
      <c r="C117" s="330">
        <f t="shared" si="8"/>
        <v>0</v>
      </c>
      <c r="D117" s="331"/>
      <c r="E117" s="262"/>
      <c r="F117" s="332">
        <f t="shared" si="9"/>
        <v>0</v>
      </c>
      <c r="G117" s="330"/>
      <c r="H117" s="331"/>
    </row>
    <row r="118" spans="1:8" s="113" customFormat="1" ht="19.5" customHeight="1">
      <c r="A118" s="333" t="s">
        <v>146</v>
      </c>
      <c r="B118" s="334" t="s">
        <v>242</v>
      </c>
      <c r="C118" s="335">
        <f t="shared" si="8"/>
        <v>242642</v>
      </c>
      <c r="D118" s="336">
        <f>D91+D103+D114+D111+D117</f>
        <v>152037</v>
      </c>
      <c r="E118" s="336">
        <f>E91+E103+E114+E111+E117</f>
        <v>39380</v>
      </c>
      <c r="F118" s="336">
        <f t="shared" si="9"/>
        <v>51225</v>
      </c>
      <c r="G118" s="336">
        <f>G91+G103+G114+G111+G117</f>
        <v>21074</v>
      </c>
      <c r="H118" s="336">
        <f>H91+H103+H114+H111+H117</f>
        <v>30151</v>
      </c>
    </row>
    <row r="338" ht="13.5" customHeight="1"/>
  </sheetData>
  <sheetProtection selectLockedCells="1" selectUnlockedCells="1"/>
  <mergeCells count="24">
    <mergeCell ref="E2:H2"/>
    <mergeCell ref="A4:A5"/>
    <mergeCell ref="B4:B5"/>
    <mergeCell ref="C4:C5"/>
    <mergeCell ref="D4:D5"/>
    <mergeCell ref="E4:E5"/>
    <mergeCell ref="F4:F5"/>
    <mergeCell ref="G4:H4"/>
    <mergeCell ref="E48:E49"/>
    <mergeCell ref="F48:F49"/>
    <mergeCell ref="G48:H48"/>
    <mergeCell ref="A87:B87"/>
    <mergeCell ref="D87:H87"/>
    <mergeCell ref="A48:A49"/>
    <mergeCell ref="B48:B49"/>
    <mergeCell ref="C48:C49"/>
    <mergeCell ref="D48:D49"/>
    <mergeCell ref="E89:E90"/>
    <mergeCell ref="F89:F90"/>
    <mergeCell ref="G89:H89"/>
    <mergeCell ref="A89:A90"/>
    <mergeCell ref="B89:B90"/>
    <mergeCell ref="C89:C90"/>
    <mergeCell ref="D89:D9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3"/>
  <rowBreaks count="2" manualBreakCount="2">
    <brk id="47" max="255" man="1"/>
    <brk id="83" max="255" man="1"/>
  </rowBreaks>
  <colBreaks count="1" manualBreakCount="1"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C104" sqref="C104"/>
    </sheetView>
  </sheetViews>
  <sheetFormatPr defaultColWidth="9.140625" defaultRowHeight="15" customHeight="1"/>
  <cols>
    <col min="1" max="1" width="6.57421875" style="112" customWidth="1"/>
    <col min="2" max="2" width="49.28125" style="112" customWidth="1"/>
    <col min="3" max="3" width="16.57421875" style="112" customWidth="1"/>
    <col min="4" max="5" width="13.00390625" style="112" customWidth="1"/>
    <col min="6" max="6" width="14.28125" style="113" customWidth="1"/>
    <col min="7" max="7" width="14.00390625" style="112" customWidth="1"/>
    <col min="8" max="8" width="13.00390625" style="112" customWidth="1"/>
    <col min="9" max="16384" width="9.140625" style="112" customWidth="1"/>
  </cols>
  <sheetData>
    <row r="1" spans="2:6" ht="27.75" customHeight="1">
      <c r="B1" s="114" t="s">
        <v>47</v>
      </c>
      <c r="F1" s="112"/>
    </row>
    <row r="2" spans="5:9" ht="15" customHeight="1">
      <c r="E2" s="638" t="s">
        <v>542</v>
      </c>
      <c r="F2" s="639"/>
      <c r="G2" s="639"/>
      <c r="H2" s="639"/>
      <c r="I2" s="115"/>
    </row>
    <row r="3" spans="2:8" ht="12.75" customHeight="1">
      <c r="B3" s="116"/>
      <c r="C3" s="116"/>
      <c r="D3" s="117"/>
      <c r="E3" s="117"/>
      <c r="F3" s="118" t="s">
        <v>48</v>
      </c>
      <c r="G3" s="116"/>
      <c r="H3" s="117"/>
    </row>
    <row r="4" spans="1:8" ht="12.75" customHeight="1">
      <c r="A4" s="644" t="s">
        <v>49</v>
      </c>
      <c r="B4" s="644" t="s">
        <v>50</v>
      </c>
      <c r="C4" s="644" t="s">
        <v>519</v>
      </c>
      <c r="D4" s="645" t="s">
        <v>243</v>
      </c>
      <c r="E4" s="640" t="s">
        <v>244</v>
      </c>
      <c r="F4" s="641" t="s">
        <v>245</v>
      </c>
      <c r="G4" s="642" t="s">
        <v>55</v>
      </c>
      <c r="H4" s="642"/>
    </row>
    <row r="5" spans="1:8" s="113" customFormat="1" ht="45.75" customHeight="1">
      <c r="A5" s="644"/>
      <c r="B5" s="644"/>
      <c r="C5" s="644"/>
      <c r="D5" s="645"/>
      <c r="E5" s="640"/>
      <c r="F5" s="641"/>
      <c r="G5" s="338" t="s">
        <v>56</v>
      </c>
      <c r="H5" s="337" t="s">
        <v>57</v>
      </c>
    </row>
    <row r="6" spans="1:8" ht="19.5" customHeight="1">
      <c r="A6" s="121">
        <v>1</v>
      </c>
      <c r="B6" s="122" t="s">
        <v>58</v>
      </c>
      <c r="C6" s="123">
        <f aca="true" t="shared" si="0" ref="C6:C20">SUM(D6:F6)</f>
        <v>47366</v>
      </c>
      <c r="D6" s="124">
        <f>SUM(D7+D8+D20)</f>
        <v>33956</v>
      </c>
      <c r="E6" s="124">
        <f>SUM(E7+E8+E20)</f>
        <v>110</v>
      </c>
      <c r="F6" s="123">
        <f aca="true" t="shared" si="1" ref="F6:F20">SUM(G6:H6)</f>
        <v>13300</v>
      </c>
      <c r="G6" s="125">
        <f>SUM(G7+G8+G20)</f>
        <v>13300</v>
      </c>
      <c r="H6" s="123">
        <f>SUM(H7+H8+H20)</f>
        <v>0</v>
      </c>
    </row>
    <row r="7" spans="1:8" ht="19.5" customHeight="1">
      <c r="A7" s="126" t="s">
        <v>59</v>
      </c>
      <c r="B7" s="127" t="s">
        <v>60</v>
      </c>
      <c r="C7" s="128">
        <f t="shared" si="0"/>
        <v>80</v>
      </c>
      <c r="D7" s="129"/>
      <c r="E7" s="130">
        <v>80</v>
      </c>
      <c r="F7" s="128">
        <f t="shared" si="1"/>
        <v>0</v>
      </c>
      <c r="G7" s="131"/>
      <c r="H7" s="129"/>
    </row>
    <row r="8" spans="1:8" ht="19.5" customHeight="1">
      <c r="A8" s="132">
        <v>3</v>
      </c>
      <c r="B8" s="133" t="s">
        <v>61</v>
      </c>
      <c r="C8" s="147">
        <f t="shared" si="0"/>
        <v>21936</v>
      </c>
      <c r="D8" s="135">
        <f>SUM(D9+D18+D19)</f>
        <v>8606</v>
      </c>
      <c r="E8" s="136">
        <f>SUM(E9+E18+E19)</f>
        <v>30</v>
      </c>
      <c r="F8" s="134">
        <f t="shared" si="1"/>
        <v>13300</v>
      </c>
      <c r="G8" s="135">
        <f>SUM(G9+G18+G19)</f>
        <v>13300</v>
      </c>
      <c r="H8" s="137">
        <f>SUM(H9+H18+H19)</f>
        <v>0</v>
      </c>
    </row>
    <row r="9" spans="1:8" ht="19.5" customHeight="1">
      <c r="A9" s="138" t="s">
        <v>62</v>
      </c>
      <c r="B9" s="139" t="s">
        <v>63</v>
      </c>
      <c r="C9" s="140">
        <f t="shared" si="0"/>
        <v>21136</v>
      </c>
      <c r="D9" s="141">
        <f>SUM(D10:D17)</f>
        <v>7806</v>
      </c>
      <c r="E9" s="142">
        <f>SUM(E10:E17)</f>
        <v>30</v>
      </c>
      <c r="F9" s="142">
        <f t="shared" si="1"/>
        <v>13300</v>
      </c>
      <c r="G9" s="142">
        <f>SUM(G10:G17)</f>
        <v>13300</v>
      </c>
      <c r="H9" s="142">
        <f>SUM(H10:H17)</f>
        <v>0</v>
      </c>
    </row>
    <row r="10" spans="1:8" ht="19.5" customHeight="1">
      <c r="A10" s="138" t="s">
        <v>64</v>
      </c>
      <c r="B10" s="139" t="s">
        <v>65</v>
      </c>
      <c r="C10" s="142">
        <f t="shared" si="0"/>
        <v>0</v>
      </c>
      <c r="D10" s="143"/>
      <c r="E10" s="144"/>
      <c r="F10" s="142">
        <f t="shared" si="1"/>
        <v>0</v>
      </c>
      <c r="G10" s="145"/>
      <c r="H10" s="140"/>
    </row>
    <row r="11" spans="1:8" ht="19.5" customHeight="1">
      <c r="A11" s="138" t="s">
        <v>66</v>
      </c>
      <c r="B11" s="139" t="s">
        <v>67</v>
      </c>
      <c r="C11" s="142">
        <f t="shared" si="0"/>
        <v>30</v>
      </c>
      <c r="D11" s="143"/>
      <c r="E11" s="144">
        <v>30</v>
      </c>
      <c r="F11" s="142">
        <f t="shared" si="1"/>
        <v>0</v>
      </c>
      <c r="G11" s="145"/>
      <c r="H11" s="140"/>
    </row>
    <row r="12" spans="1:8" ht="19.5" customHeight="1">
      <c r="A12" s="138" t="s">
        <v>68</v>
      </c>
      <c r="B12" s="139" t="s">
        <v>69</v>
      </c>
      <c r="C12" s="142">
        <f t="shared" si="0"/>
        <v>32</v>
      </c>
      <c r="D12" s="143">
        <v>32</v>
      </c>
      <c r="E12" s="144"/>
      <c r="F12" s="142">
        <f t="shared" si="1"/>
        <v>0</v>
      </c>
      <c r="G12" s="145"/>
      <c r="H12" s="140"/>
    </row>
    <row r="13" spans="1:8" ht="19.5" customHeight="1">
      <c r="A13" s="138" t="s">
        <v>70</v>
      </c>
      <c r="B13" s="139" t="s">
        <v>71</v>
      </c>
      <c r="C13" s="142">
        <f t="shared" si="0"/>
        <v>4167</v>
      </c>
      <c r="D13" s="143">
        <f>2267+1900</f>
        <v>4167</v>
      </c>
      <c r="E13" s="144"/>
      <c r="F13" s="142">
        <f t="shared" si="1"/>
        <v>0</v>
      </c>
      <c r="G13" s="145"/>
      <c r="H13" s="140"/>
    </row>
    <row r="14" spans="1:8" ht="19.5" customHeight="1">
      <c r="A14" s="138" t="s">
        <v>72</v>
      </c>
      <c r="B14" s="139" t="s">
        <v>73</v>
      </c>
      <c r="C14" s="142">
        <f t="shared" si="0"/>
        <v>16100</v>
      </c>
      <c r="D14" s="143">
        <v>3600</v>
      </c>
      <c r="E14" s="144"/>
      <c r="F14" s="142">
        <f t="shared" si="1"/>
        <v>12500</v>
      </c>
      <c r="G14" s="145">
        <v>12500</v>
      </c>
      <c r="H14" s="140"/>
    </row>
    <row r="15" spans="1:8" ht="19.5" customHeight="1">
      <c r="A15" s="138" t="s">
        <v>74</v>
      </c>
      <c r="B15" s="139" t="s">
        <v>75</v>
      </c>
      <c r="C15" s="142">
        <f t="shared" si="0"/>
        <v>807</v>
      </c>
      <c r="D15" s="143">
        <v>7</v>
      </c>
      <c r="E15" s="144"/>
      <c r="F15" s="142">
        <f t="shared" si="1"/>
        <v>800</v>
      </c>
      <c r="G15" s="145">
        <v>800</v>
      </c>
      <c r="H15" s="140"/>
    </row>
    <row r="16" spans="1:8" ht="19.5" customHeight="1">
      <c r="A16" s="138" t="s">
        <v>76</v>
      </c>
      <c r="B16" s="139" t="s">
        <v>77</v>
      </c>
      <c r="C16" s="142">
        <f t="shared" si="0"/>
        <v>0</v>
      </c>
      <c r="D16" s="143"/>
      <c r="E16" s="144"/>
      <c r="F16" s="142">
        <f t="shared" si="1"/>
        <v>0</v>
      </c>
      <c r="G16" s="145"/>
      <c r="H16" s="140"/>
    </row>
    <row r="17" spans="1:8" ht="19.5" customHeight="1">
      <c r="A17" s="138" t="s">
        <v>78</v>
      </c>
      <c r="B17" s="139" t="s">
        <v>79</v>
      </c>
      <c r="C17" s="142">
        <f t="shared" si="0"/>
        <v>0</v>
      </c>
      <c r="D17" s="143"/>
      <c r="E17" s="144"/>
      <c r="F17" s="142">
        <f t="shared" si="1"/>
        <v>0</v>
      </c>
      <c r="G17" s="145"/>
      <c r="H17" s="140"/>
    </row>
    <row r="18" spans="1:8" ht="19.5" customHeight="1">
      <c r="A18" s="138" t="s">
        <v>80</v>
      </c>
      <c r="B18" s="139" t="s">
        <v>81</v>
      </c>
      <c r="C18" s="142">
        <f t="shared" si="0"/>
        <v>0</v>
      </c>
      <c r="D18" s="143"/>
      <c r="E18" s="144"/>
      <c r="F18" s="142">
        <f t="shared" si="1"/>
        <v>0</v>
      </c>
      <c r="G18" s="145"/>
      <c r="H18" s="140"/>
    </row>
    <row r="19" spans="1:8" ht="19.5" customHeight="1">
      <c r="A19" s="138" t="s">
        <v>82</v>
      </c>
      <c r="B19" s="139" t="s">
        <v>83</v>
      </c>
      <c r="C19" s="146">
        <f t="shared" si="0"/>
        <v>800</v>
      </c>
      <c r="D19" s="143">
        <v>800</v>
      </c>
      <c r="E19" s="144">
        <v>0</v>
      </c>
      <c r="F19" s="146">
        <f t="shared" si="1"/>
        <v>0</v>
      </c>
      <c r="G19" s="145">
        <v>0</v>
      </c>
      <c r="H19" s="140"/>
    </row>
    <row r="20" spans="1:8" ht="19.5" customHeight="1">
      <c r="A20" s="132">
        <v>4</v>
      </c>
      <c r="B20" s="139" t="s">
        <v>84</v>
      </c>
      <c r="C20" s="147">
        <f t="shared" si="0"/>
        <v>25350</v>
      </c>
      <c r="D20" s="148">
        <f>SUM(D21+D22+D25+D26+D28+D29)</f>
        <v>25350</v>
      </c>
      <c r="E20" s="149">
        <f>SUM(E21+E22+E25+E26+E28+E29)</f>
        <v>0</v>
      </c>
      <c r="F20" s="147">
        <f t="shared" si="1"/>
        <v>0</v>
      </c>
      <c r="G20" s="148">
        <f>SUM(G21+G22+G25+G26+G28+G29)</f>
        <v>0</v>
      </c>
      <c r="H20" s="147">
        <f>SUM(H21+H22+H25+H26+H28+H29)</f>
        <v>0</v>
      </c>
    </row>
    <row r="21" spans="1:8" ht="19.5" customHeight="1">
      <c r="A21" s="138" t="s">
        <v>85</v>
      </c>
      <c r="B21" s="150" t="s">
        <v>86</v>
      </c>
      <c r="C21" s="142"/>
      <c r="D21" s="141"/>
      <c r="E21" s="151"/>
      <c r="F21" s="142"/>
      <c r="G21" s="152"/>
      <c r="H21" s="142"/>
    </row>
    <row r="22" spans="1:8" ht="19.5" customHeight="1">
      <c r="A22" s="138" t="s">
        <v>87</v>
      </c>
      <c r="B22" s="139" t="s">
        <v>88</v>
      </c>
      <c r="C22" s="142">
        <f aca="true" t="shared" si="2" ref="C22:C47">SUM(D22:F22)</f>
        <v>20700</v>
      </c>
      <c r="D22" s="153">
        <f>SUM(D23:D24)</f>
        <v>20700</v>
      </c>
      <c r="E22" s="154">
        <f>SUM(E23:E24)</f>
        <v>0</v>
      </c>
      <c r="F22" s="142">
        <f aca="true" t="shared" si="3" ref="F22:F47">SUM(G22:H22)</f>
        <v>0</v>
      </c>
      <c r="G22" s="153">
        <f>SUM(G23:G24)</f>
        <v>0</v>
      </c>
      <c r="H22" s="155">
        <f>SUM(H23:H24)</f>
        <v>0</v>
      </c>
    </row>
    <row r="23" spans="1:8" ht="19.5" customHeight="1">
      <c r="A23" s="138" t="s">
        <v>89</v>
      </c>
      <c r="B23" s="139" t="s">
        <v>90</v>
      </c>
      <c r="C23" s="142">
        <f t="shared" si="2"/>
        <v>9700</v>
      </c>
      <c r="D23" s="141">
        <v>9700</v>
      </c>
      <c r="E23" s="151"/>
      <c r="F23" s="142">
        <f t="shared" si="3"/>
        <v>0</v>
      </c>
      <c r="G23" s="153"/>
      <c r="H23" s="142"/>
    </row>
    <row r="24" spans="1:8" ht="19.5" customHeight="1">
      <c r="A24" s="138" t="s">
        <v>91</v>
      </c>
      <c r="B24" s="139" t="s">
        <v>92</v>
      </c>
      <c r="C24" s="142">
        <f t="shared" si="2"/>
        <v>11000</v>
      </c>
      <c r="D24" s="141">
        <v>11000</v>
      </c>
      <c r="E24" s="151"/>
      <c r="F24" s="142">
        <f t="shared" si="3"/>
        <v>0</v>
      </c>
      <c r="G24" s="153"/>
      <c r="H24" s="142"/>
    </row>
    <row r="25" spans="1:8" ht="19.5" customHeight="1">
      <c r="A25" s="138" t="s">
        <v>93</v>
      </c>
      <c r="B25" s="156" t="s">
        <v>94</v>
      </c>
      <c r="C25" s="142">
        <f t="shared" si="2"/>
        <v>700</v>
      </c>
      <c r="D25" s="157">
        <v>700</v>
      </c>
      <c r="E25" s="151"/>
      <c r="F25" s="142">
        <f t="shared" si="3"/>
        <v>0</v>
      </c>
      <c r="G25" s="152"/>
      <c r="H25" s="158"/>
    </row>
    <row r="26" spans="1:8" ht="19.5" customHeight="1">
      <c r="A26" s="138" t="s">
        <v>95</v>
      </c>
      <c r="B26" s="133" t="s">
        <v>96</v>
      </c>
      <c r="C26" s="142">
        <f t="shared" si="2"/>
        <v>3200</v>
      </c>
      <c r="D26" s="153">
        <f>SUM(D27:D27)</f>
        <v>3200</v>
      </c>
      <c r="E26" s="154">
        <f>SUM(E27:E27)</f>
        <v>0</v>
      </c>
      <c r="F26" s="142">
        <f t="shared" si="3"/>
        <v>0</v>
      </c>
      <c r="G26" s="153">
        <f>SUM(G27:G27)</f>
        <v>0</v>
      </c>
      <c r="H26" s="155">
        <f>SUM(H27:H27)</f>
        <v>0</v>
      </c>
    </row>
    <row r="27" spans="1:8" ht="19.5" customHeight="1">
      <c r="A27" s="138" t="s">
        <v>97</v>
      </c>
      <c r="B27" s="156" t="s">
        <v>98</v>
      </c>
      <c r="C27" s="142">
        <f t="shared" si="2"/>
        <v>3200</v>
      </c>
      <c r="D27" s="141">
        <v>3200</v>
      </c>
      <c r="E27" s="151"/>
      <c r="F27" s="142">
        <f t="shared" si="3"/>
        <v>0</v>
      </c>
      <c r="G27" s="153"/>
      <c r="H27" s="142"/>
    </row>
    <row r="28" spans="1:8" ht="19.5" customHeight="1">
      <c r="A28" s="138" t="s">
        <v>99</v>
      </c>
      <c r="B28" s="159" t="s">
        <v>100</v>
      </c>
      <c r="C28" s="142">
        <f t="shared" si="2"/>
        <v>650</v>
      </c>
      <c r="D28" s="143">
        <v>650</v>
      </c>
      <c r="E28" s="151"/>
      <c r="F28" s="142">
        <f t="shared" si="3"/>
        <v>0</v>
      </c>
      <c r="G28" s="145"/>
      <c r="H28" s="143"/>
    </row>
    <row r="29" spans="1:8" ht="19.5" customHeight="1">
      <c r="A29" s="160" t="s">
        <v>101</v>
      </c>
      <c r="B29" s="161" t="s">
        <v>102</v>
      </c>
      <c r="C29" s="162">
        <f t="shared" si="2"/>
        <v>100</v>
      </c>
      <c r="D29" s="163">
        <v>100</v>
      </c>
      <c r="E29" s="164"/>
      <c r="F29" s="162">
        <f t="shared" si="3"/>
        <v>0</v>
      </c>
      <c r="G29" s="165"/>
      <c r="H29" s="163"/>
    </row>
    <row r="30" spans="1:8" ht="19.5" customHeight="1">
      <c r="A30" s="166" t="s">
        <v>103</v>
      </c>
      <c r="B30" s="167" t="s">
        <v>104</v>
      </c>
      <c r="C30" s="123">
        <f t="shared" si="2"/>
        <v>113642</v>
      </c>
      <c r="D30" s="125">
        <f>SUM(D31+D43+D51+D48)</f>
        <v>113642</v>
      </c>
      <c r="E30" s="168">
        <f>SUM(E31+E34+E35+E36+E43+E51)</f>
        <v>0</v>
      </c>
      <c r="F30" s="123">
        <f t="shared" si="3"/>
        <v>0</v>
      </c>
      <c r="G30" s="125">
        <f>SUM(G31+G34+G35+G36+G43+G51)</f>
        <v>0</v>
      </c>
      <c r="H30" s="123">
        <f>SUM(H31+H34+H35+H36+H43+H51)</f>
        <v>0</v>
      </c>
    </row>
    <row r="31" spans="1:8" ht="19.5" customHeight="1">
      <c r="A31" s="169" t="s">
        <v>105</v>
      </c>
      <c r="B31" s="170" t="s">
        <v>106</v>
      </c>
      <c r="C31" s="171">
        <f t="shared" si="2"/>
        <v>108734</v>
      </c>
      <c r="D31" s="172">
        <f>SUM(D32:D42)</f>
        <v>108734</v>
      </c>
      <c r="E31" s="173">
        <f>SUM(E32:E33)</f>
        <v>0</v>
      </c>
      <c r="F31" s="171">
        <f t="shared" si="3"/>
        <v>0</v>
      </c>
      <c r="G31" s="145">
        <f>SUM(G32:G33)</f>
        <v>0</v>
      </c>
      <c r="H31" s="145">
        <f>SUM(H32:H33)</f>
        <v>0</v>
      </c>
    </row>
    <row r="32" spans="1:8" ht="19.5" customHeight="1">
      <c r="A32" s="138" t="s">
        <v>107</v>
      </c>
      <c r="B32" s="159" t="s">
        <v>108</v>
      </c>
      <c r="C32" s="171">
        <f t="shared" si="2"/>
        <v>27984</v>
      </c>
      <c r="D32" s="174">
        <v>27984</v>
      </c>
      <c r="E32" s="175"/>
      <c r="F32" s="171">
        <f t="shared" si="3"/>
        <v>0</v>
      </c>
      <c r="G32" s="145"/>
      <c r="H32" s="143"/>
    </row>
    <row r="33" spans="1:8" ht="19.5" customHeight="1">
      <c r="A33" s="138" t="s">
        <v>109</v>
      </c>
      <c r="B33" s="159" t="s">
        <v>110</v>
      </c>
      <c r="C33" s="171">
        <f t="shared" si="2"/>
        <v>7776</v>
      </c>
      <c r="D33" s="174">
        <v>7776</v>
      </c>
      <c r="E33" s="175"/>
      <c r="F33" s="171">
        <f t="shared" si="3"/>
        <v>0</v>
      </c>
      <c r="G33" s="145"/>
      <c r="H33" s="143"/>
    </row>
    <row r="34" spans="1:8" ht="22.5" customHeight="1">
      <c r="A34" s="138" t="s">
        <v>111</v>
      </c>
      <c r="B34" s="159" t="s">
        <v>112</v>
      </c>
      <c r="C34" s="171">
        <f t="shared" si="2"/>
        <v>-3741</v>
      </c>
      <c r="D34" s="174">
        <v>-3741</v>
      </c>
      <c r="E34" s="176"/>
      <c r="F34" s="171">
        <f t="shared" si="3"/>
        <v>0</v>
      </c>
      <c r="G34" s="153"/>
      <c r="H34" s="143"/>
    </row>
    <row r="35" spans="1:8" ht="19.5" customHeight="1">
      <c r="A35" s="138" t="s">
        <v>113</v>
      </c>
      <c r="B35" s="159" t="s">
        <v>114</v>
      </c>
      <c r="C35" s="171">
        <f t="shared" si="2"/>
        <v>5805</v>
      </c>
      <c r="D35" s="177">
        <v>5805</v>
      </c>
      <c r="E35" s="151"/>
      <c r="F35" s="171">
        <f t="shared" si="3"/>
        <v>0</v>
      </c>
      <c r="G35" s="153"/>
      <c r="H35" s="141"/>
    </row>
    <row r="36" spans="1:8" ht="27" customHeight="1">
      <c r="A36" s="138" t="s">
        <v>115</v>
      </c>
      <c r="B36" s="178" t="s">
        <v>116</v>
      </c>
      <c r="C36" s="171">
        <f t="shared" si="2"/>
        <v>26080</v>
      </c>
      <c r="D36" s="172">
        <v>26080</v>
      </c>
      <c r="E36" s="173">
        <f>SUM(E37:E42)</f>
        <v>0</v>
      </c>
      <c r="F36" s="171">
        <f t="shared" si="3"/>
        <v>0</v>
      </c>
      <c r="G36" s="145">
        <f>SUM(G37:G42)</f>
        <v>0</v>
      </c>
      <c r="H36" s="145">
        <f>SUM(H37:H42)</f>
        <v>0</v>
      </c>
    </row>
    <row r="37" spans="1:8" ht="19.5" customHeight="1">
      <c r="A37" s="138" t="s">
        <v>117</v>
      </c>
      <c r="B37" s="159" t="s">
        <v>118</v>
      </c>
      <c r="C37" s="171">
        <f t="shared" si="2"/>
        <v>3888</v>
      </c>
      <c r="D37" s="174">
        <v>3888</v>
      </c>
      <c r="E37" s="175"/>
      <c r="F37" s="171">
        <f t="shared" si="3"/>
        <v>0</v>
      </c>
      <c r="G37" s="153">
        <v>0</v>
      </c>
      <c r="H37" s="143"/>
    </row>
    <row r="38" spans="1:8" ht="19.5" customHeight="1">
      <c r="A38" s="138" t="s">
        <v>119</v>
      </c>
      <c r="B38" s="159" t="s">
        <v>120</v>
      </c>
      <c r="C38" s="171">
        <f t="shared" si="2"/>
        <v>9078</v>
      </c>
      <c r="D38" s="174">
        <v>9078</v>
      </c>
      <c r="E38" s="175"/>
      <c r="F38" s="171">
        <f t="shared" si="3"/>
        <v>0</v>
      </c>
      <c r="G38" s="153"/>
      <c r="H38" s="143"/>
    </row>
    <row r="39" spans="1:8" ht="19.5" customHeight="1">
      <c r="A39" s="138" t="s">
        <v>121</v>
      </c>
      <c r="B39" s="179" t="s">
        <v>122</v>
      </c>
      <c r="C39" s="171">
        <f t="shared" si="2"/>
        <v>20136</v>
      </c>
      <c r="D39" s="174">
        <v>20136</v>
      </c>
      <c r="E39" s="175"/>
      <c r="F39" s="171">
        <f t="shared" si="3"/>
        <v>0</v>
      </c>
      <c r="G39" s="153"/>
      <c r="H39" s="143"/>
    </row>
    <row r="40" spans="1:8" ht="19.5" customHeight="1">
      <c r="A40" s="138" t="s">
        <v>123</v>
      </c>
      <c r="B40" s="159" t="s">
        <v>124</v>
      </c>
      <c r="C40" s="171">
        <f t="shared" si="2"/>
        <v>6232</v>
      </c>
      <c r="D40" s="174">
        <v>6232</v>
      </c>
      <c r="E40" s="175"/>
      <c r="F40" s="171">
        <f t="shared" si="3"/>
        <v>0</v>
      </c>
      <c r="G40" s="153"/>
      <c r="H40" s="143"/>
    </row>
    <row r="41" spans="1:8" ht="19.5" customHeight="1">
      <c r="A41" s="138" t="s">
        <v>125</v>
      </c>
      <c r="B41" s="159" t="s">
        <v>126</v>
      </c>
      <c r="C41" s="171">
        <f t="shared" si="2"/>
        <v>3045</v>
      </c>
      <c r="D41" s="174">
        <v>3045</v>
      </c>
      <c r="E41" s="175"/>
      <c r="F41" s="171">
        <f t="shared" si="3"/>
        <v>0</v>
      </c>
      <c r="G41" s="153"/>
      <c r="H41" s="143"/>
    </row>
    <row r="42" spans="1:8" ht="25.5" customHeight="1">
      <c r="A42" s="138" t="s">
        <v>127</v>
      </c>
      <c r="B42" s="159" t="s">
        <v>128</v>
      </c>
      <c r="C42" s="171">
        <f t="shared" si="2"/>
        <v>2451</v>
      </c>
      <c r="D42" s="177">
        <v>2451</v>
      </c>
      <c r="E42" s="151"/>
      <c r="F42" s="171">
        <f t="shared" si="3"/>
        <v>0</v>
      </c>
      <c r="G42" s="153"/>
      <c r="H42" s="141"/>
    </row>
    <row r="43" spans="1:8" ht="19.5" customHeight="1">
      <c r="A43" s="138" t="s">
        <v>129</v>
      </c>
      <c r="B43" s="180" t="s">
        <v>130</v>
      </c>
      <c r="C43" s="171">
        <f t="shared" si="2"/>
        <v>15</v>
      </c>
      <c r="D43" s="172">
        <f>SUM(D44:D45)</f>
        <v>15</v>
      </c>
      <c r="E43" s="173">
        <f>SUM(E44:E45)</f>
        <v>0</v>
      </c>
      <c r="F43" s="171">
        <f t="shared" si="3"/>
        <v>0</v>
      </c>
      <c r="G43" s="145">
        <f>SUM(G44:G45)</f>
        <v>0</v>
      </c>
      <c r="H43" s="145">
        <f>SUM(H44:H45)</f>
        <v>0</v>
      </c>
    </row>
    <row r="44" spans="1:8" ht="19.5" customHeight="1">
      <c r="A44" s="138" t="s">
        <v>131</v>
      </c>
      <c r="B44" s="159" t="s">
        <v>132</v>
      </c>
      <c r="C44" s="171">
        <f t="shared" si="2"/>
        <v>0</v>
      </c>
      <c r="D44" s="181"/>
      <c r="E44" s="151"/>
      <c r="F44" s="171">
        <f t="shared" si="3"/>
        <v>0</v>
      </c>
      <c r="G44" s="153"/>
      <c r="H44" s="182"/>
    </row>
    <row r="45" spans="1:8" ht="19.5" customHeight="1">
      <c r="A45" s="138" t="s">
        <v>133</v>
      </c>
      <c r="B45" s="159" t="s">
        <v>134</v>
      </c>
      <c r="C45" s="171">
        <f t="shared" si="2"/>
        <v>15</v>
      </c>
      <c r="D45" s="141">
        <f>SUM(D46:D47)</f>
        <v>15</v>
      </c>
      <c r="E45" s="183">
        <f>SUM(E46:E47)</f>
        <v>0</v>
      </c>
      <c r="F45" s="171">
        <f t="shared" si="3"/>
        <v>0</v>
      </c>
      <c r="G45" s="153">
        <f>SUM(G46:G47)</f>
        <v>0</v>
      </c>
      <c r="H45" s="153">
        <f>SUM(H46:H47)</f>
        <v>0</v>
      </c>
    </row>
    <row r="46" spans="1:8" ht="19.5" customHeight="1">
      <c r="A46" s="138" t="s">
        <v>135</v>
      </c>
      <c r="B46" s="184" t="s">
        <v>136</v>
      </c>
      <c r="C46" s="171">
        <f t="shared" si="2"/>
        <v>0</v>
      </c>
      <c r="D46" s="174"/>
      <c r="E46" s="175"/>
      <c r="F46" s="171">
        <f t="shared" si="3"/>
        <v>0</v>
      </c>
      <c r="G46" s="145"/>
      <c r="H46" s="143"/>
    </row>
    <row r="47" spans="1:8" ht="19.5" customHeight="1">
      <c r="A47" s="138" t="s">
        <v>137</v>
      </c>
      <c r="B47" s="184" t="s">
        <v>138</v>
      </c>
      <c r="C47" s="171">
        <f t="shared" si="2"/>
        <v>15</v>
      </c>
      <c r="D47" s="174">
        <v>15</v>
      </c>
      <c r="E47" s="175"/>
      <c r="F47" s="171">
        <f t="shared" si="3"/>
        <v>0</v>
      </c>
      <c r="G47" s="145"/>
      <c r="H47" s="157"/>
    </row>
    <row r="48" spans="1:8" ht="19.5" customHeight="1" thickBot="1">
      <c r="A48" s="604" t="s">
        <v>139</v>
      </c>
      <c r="B48" s="161" t="s">
        <v>528</v>
      </c>
      <c r="C48" s="605"/>
      <c r="D48" s="606">
        <v>4893</v>
      </c>
      <c r="E48" s="607"/>
      <c r="F48" s="605"/>
      <c r="G48" s="152"/>
      <c r="H48" s="608"/>
    </row>
    <row r="49" spans="1:8" ht="15" customHeight="1" thickBot="1">
      <c r="A49" s="643" t="s">
        <v>49</v>
      </c>
      <c r="B49" s="644" t="s">
        <v>50</v>
      </c>
      <c r="C49" s="644" t="s">
        <v>519</v>
      </c>
      <c r="D49" s="645" t="s">
        <v>243</v>
      </c>
      <c r="E49" s="640" t="s">
        <v>244</v>
      </c>
      <c r="F49" s="641" t="s">
        <v>245</v>
      </c>
      <c r="G49" s="642" t="s">
        <v>55</v>
      </c>
      <c r="H49" s="642"/>
    </row>
    <row r="50" spans="1:8" ht="45.75" customHeight="1">
      <c r="A50" s="643"/>
      <c r="B50" s="644"/>
      <c r="C50" s="644"/>
      <c r="D50" s="645"/>
      <c r="E50" s="640"/>
      <c r="F50" s="641"/>
      <c r="G50" s="338" t="s">
        <v>56</v>
      </c>
      <c r="H50" s="337" t="s">
        <v>57</v>
      </c>
    </row>
    <row r="51" spans="1:8" ht="19.5" customHeight="1">
      <c r="A51" s="138" t="s">
        <v>529</v>
      </c>
      <c r="B51" s="180" t="s">
        <v>140</v>
      </c>
      <c r="C51" s="186">
        <f>SUM(D51:F51)</f>
        <v>0</v>
      </c>
      <c r="D51" s="187">
        <f>SUM(D52:D54)</f>
        <v>0</v>
      </c>
      <c r="E51" s="188">
        <f>SUM(E52:E54)</f>
        <v>0</v>
      </c>
      <c r="F51" s="186">
        <f aca="true" t="shared" si="4" ref="F51:F76">SUM(G51:H51)</f>
        <v>0</v>
      </c>
      <c r="G51" s="189">
        <f>SUM(G52:G54)</f>
        <v>0</v>
      </c>
      <c r="H51" s="189">
        <f>SUM(H52:H54)</f>
        <v>0</v>
      </c>
    </row>
    <row r="52" spans="1:8" ht="19.5" customHeight="1">
      <c r="A52" s="138" t="s">
        <v>530</v>
      </c>
      <c r="B52" s="178" t="s">
        <v>142</v>
      </c>
      <c r="C52" s="186">
        <f>SUM(D52:F52)</f>
        <v>0</v>
      </c>
      <c r="D52" s="190"/>
      <c r="E52" s="191"/>
      <c r="F52" s="186">
        <f t="shared" si="4"/>
        <v>0</v>
      </c>
      <c r="G52" s="192"/>
      <c r="H52" s="230"/>
    </row>
    <row r="53" spans="1:8" ht="19.5" customHeight="1">
      <c r="A53" s="138" t="s">
        <v>531</v>
      </c>
      <c r="B53" s="178" t="s">
        <v>144</v>
      </c>
      <c r="C53" s="186">
        <f>SUM(D53:F53)</f>
        <v>0</v>
      </c>
      <c r="D53" s="190"/>
      <c r="E53" s="191"/>
      <c r="F53" s="186">
        <f t="shared" si="4"/>
        <v>0</v>
      </c>
      <c r="G53" s="192"/>
      <c r="H53" s="230"/>
    </row>
    <row r="54" spans="1:8" ht="19.5" customHeight="1" thickBot="1">
      <c r="A54" s="138" t="s">
        <v>532</v>
      </c>
      <c r="B54" s="195" t="s">
        <v>134</v>
      </c>
      <c r="C54" s="196">
        <f>SUM(D54:F54)</f>
        <v>0</v>
      </c>
      <c r="D54" s="197"/>
      <c r="E54" s="198"/>
      <c r="F54" s="196">
        <f t="shared" si="4"/>
        <v>0</v>
      </c>
      <c r="G54" s="199"/>
      <c r="H54" s="609"/>
    </row>
    <row r="55" spans="1:8" s="206" customFormat="1" ht="19.5" customHeight="1" thickBot="1">
      <c r="A55" s="166" t="s">
        <v>146</v>
      </c>
      <c r="B55" s="167" t="s">
        <v>147</v>
      </c>
      <c r="C55" s="201">
        <f>SUM(D55)</f>
        <v>0</v>
      </c>
      <c r="D55" s="202">
        <v>0</v>
      </c>
      <c r="E55" s="203"/>
      <c r="F55" s="201">
        <f t="shared" si="4"/>
        <v>0</v>
      </c>
      <c r="G55" s="204"/>
      <c r="H55" s="205"/>
    </row>
    <row r="56" spans="1:8" ht="19.5" customHeight="1">
      <c r="A56" s="166" t="s">
        <v>148</v>
      </c>
      <c r="B56" s="207" t="s">
        <v>149</v>
      </c>
      <c r="C56" s="208">
        <f aca="true" t="shared" si="5" ref="C56:C67">SUM(D56:F56)</f>
        <v>93</v>
      </c>
      <c r="D56" s="209">
        <f>SUM(D57:D59)</f>
        <v>93</v>
      </c>
      <c r="E56" s="210">
        <f>SUM(E57:E59)</f>
        <v>0</v>
      </c>
      <c r="F56" s="208">
        <f t="shared" si="4"/>
        <v>0</v>
      </c>
      <c r="G56" s="211">
        <f>SUM(G57:G59)</f>
        <v>0</v>
      </c>
      <c r="H56" s="209">
        <f>SUM(H57:H59)</f>
        <v>0</v>
      </c>
    </row>
    <row r="57" spans="1:8" ht="19.5" customHeight="1">
      <c r="A57" s="169" t="s">
        <v>150</v>
      </c>
      <c r="B57" s="212" t="s">
        <v>26</v>
      </c>
      <c r="C57" s="186">
        <f t="shared" si="5"/>
        <v>93</v>
      </c>
      <c r="D57" s="187">
        <v>93</v>
      </c>
      <c r="E57" s="213"/>
      <c r="F57" s="186">
        <f t="shared" si="4"/>
        <v>0</v>
      </c>
      <c r="G57" s="214"/>
      <c r="H57" s="215"/>
    </row>
    <row r="58" spans="1:8" ht="19.5" customHeight="1">
      <c r="A58" s="138" t="s">
        <v>151</v>
      </c>
      <c r="B58" s="150" t="s">
        <v>152</v>
      </c>
      <c r="C58" s="196">
        <f t="shared" si="5"/>
        <v>0</v>
      </c>
      <c r="D58" s="216"/>
      <c r="E58" s="191"/>
      <c r="F58" s="196">
        <f t="shared" si="4"/>
        <v>0</v>
      </c>
      <c r="G58" s="217"/>
      <c r="H58" s="218"/>
    </row>
    <row r="59" spans="1:8" ht="24" customHeight="1">
      <c r="A59" s="160" t="s">
        <v>153</v>
      </c>
      <c r="B59" s="219" t="s">
        <v>154</v>
      </c>
      <c r="C59" s="220">
        <f t="shared" si="5"/>
        <v>0</v>
      </c>
      <c r="D59" s="221"/>
      <c r="E59" s="222"/>
      <c r="F59" s="220">
        <f t="shared" si="4"/>
        <v>0</v>
      </c>
      <c r="G59" s="223"/>
      <c r="H59" s="224"/>
    </row>
    <row r="60" spans="1:8" ht="19.5" customHeight="1">
      <c r="A60" s="166" t="s">
        <v>155</v>
      </c>
      <c r="B60" s="122" t="s">
        <v>156</v>
      </c>
      <c r="C60" s="208">
        <f t="shared" si="5"/>
        <v>16466</v>
      </c>
      <c r="D60" s="211">
        <f>D61+D68+D73+D74</f>
        <v>16004</v>
      </c>
      <c r="E60" s="225">
        <f>E61+E68+E73+E74</f>
        <v>0</v>
      </c>
      <c r="F60" s="208">
        <f t="shared" si="4"/>
        <v>462</v>
      </c>
      <c r="G60" s="211">
        <f>G61+G68+G73+G74</f>
        <v>0</v>
      </c>
      <c r="H60" s="208">
        <f>H61+H68+H73+H74</f>
        <v>462</v>
      </c>
    </row>
    <row r="61" spans="1:8" ht="19.5" customHeight="1">
      <c r="A61" s="169" t="s">
        <v>157</v>
      </c>
      <c r="B61" s="226" t="s">
        <v>158</v>
      </c>
      <c r="C61" s="227">
        <f t="shared" si="5"/>
        <v>16366</v>
      </c>
      <c r="D61" s="228">
        <f>SUM(D62:D67)</f>
        <v>15904</v>
      </c>
      <c r="E61" s="228">
        <f>SUM(E62:E67)</f>
        <v>0</v>
      </c>
      <c r="F61" s="228">
        <f t="shared" si="4"/>
        <v>462</v>
      </c>
      <c r="G61" s="228">
        <f>SUM(G62:G67)</f>
        <v>0</v>
      </c>
      <c r="H61" s="228">
        <f>SUM(H62:H67)</f>
        <v>462</v>
      </c>
    </row>
    <row r="62" spans="1:8" ht="19.5" customHeight="1">
      <c r="A62" s="138" t="s">
        <v>159</v>
      </c>
      <c r="B62" s="150" t="s">
        <v>160</v>
      </c>
      <c r="C62" s="229">
        <f t="shared" si="5"/>
        <v>0</v>
      </c>
      <c r="D62" s="216"/>
      <c r="E62" s="191"/>
      <c r="F62" s="229">
        <f t="shared" si="4"/>
        <v>0</v>
      </c>
      <c r="G62" s="192"/>
      <c r="H62" s="230"/>
    </row>
    <row r="63" spans="1:8" ht="19.5" customHeight="1">
      <c r="A63" s="138" t="s">
        <v>161</v>
      </c>
      <c r="B63" s="150" t="s">
        <v>162</v>
      </c>
      <c r="C63" s="229">
        <f t="shared" si="5"/>
        <v>3647</v>
      </c>
      <c r="D63" s="216">
        <v>3647</v>
      </c>
      <c r="E63" s="191"/>
      <c r="F63" s="229">
        <f t="shared" si="4"/>
        <v>0</v>
      </c>
      <c r="G63" s="192"/>
      <c r="H63" s="230"/>
    </row>
    <row r="64" spans="1:8" ht="19.5" customHeight="1">
      <c r="A64" s="138" t="s">
        <v>163</v>
      </c>
      <c r="B64" s="231" t="s">
        <v>164</v>
      </c>
      <c r="C64" s="229">
        <f t="shared" si="5"/>
        <v>6184</v>
      </c>
      <c r="D64" s="232">
        <v>5722</v>
      </c>
      <c r="E64" s="233"/>
      <c r="F64" s="229">
        <f t="shared" si="4"/>
        <v>462</v>
      </c>
      <c r="G64" s="192"/>
      <c r="H64" s="234">
        <v>462</v>
      </c>
    </row>
    <row r="65" spans="1:8" ht="19.5" customHeight="1">
      <c r="A65" s="138" t="s">
        <v>165</v>
      </c>
      <c r="B65" s="150" t="s">
        <v>166</v>
      </c>
      <c r="C65" s="229">
        <f t="shared" si="5"/>
        <v>745</v>
      </c>
      <c r="D65" s="216">
        <v>745</v>
      </c>
      <c r="E65" s="191"/>
      <c r="F65" s="229">
        <f t="shared" si="4"/>
        <v>0</v>
      </c>
      <c r="G65" s="199"/>
      <c r="H65" s="230"/>
    </row>
    <row r="66" spans="1:8" ht="23.25" customHeight="1">
      <c r="A66" s="138" t="s">
        <v>167</v>
      </c>
      <c r="B66" s="150" t="s">
        <v>168</v>
      </c>
      <c r="C66" s="229">
        <f t="shared" si="5"/>
        <v>0</v>
      </c>
      <c r="D66" s="216"/>
      <c r="E66" s="191"/>
      <c r="F66" s="229">
        <f t="shared" si="4"/>
        <v>0</v>
      </c>
      <c r="G66" s="199"/>
      <c r="H66" s="230"/>
    </row>
    <row r="67" spans="1:8" ht="23.25" customHeight="1">
      <c r="A67" s="138" t="s">
        <v>169</v>
      </c>
      <c r="B67" s="150" t="s">
        <v>170</v>
      </c>
      <c r="C67" s="229">
        <f t="shared" si="5"/>
        <v>5790</v>
      </c>
      <c r="D67" s="216">
        <v>5790</v>
      </c>
      <c r="E67" s="191"/>
      <c r="F67" s="229">
        <f t="shared" si="4"/>
        <v>0</v>
      </c>
      <c r="G67" s="199"/>
      <c r="H67" s="230"/>
    </row>
    <row r="68" spans="1:8" ht="19.5" customHeight="1">
      <c r="A68" s="138" t="s">
        <v>171</v>
      </c>
      <c r="B68" s="235" t="s">
        <v>172</v>
      </c>
      <c r="C68" s="229">
        <f aca="true" t="shared" si="6" ref="C68:C82">SUM(D68:F68)</f>
        <v>0</v>
      </c>
      <c r="D68" s="236">
        <f>SUM(D69:D72)</f>
        <v>0</v>
      </c>
      <c r="E68" s="237">
        <f>SUM(E69:E72)</f>
        <v>0</v>
      </c>
      <c r="F68" s="229">
        <f t="shared" si="4"/>
        <v>0</v>
      </c>
      <c r="G68" s="236">
        <f>SUM(G69:G72)</f>
        <v>0</v>
      </c>
      <c r="H68" s="238">
        <f>SUM(H69:H72)</f>
        <v>0</v>
      </c>
    </row>
    <row r="69" spans="1:8" ht="19.5" customHeight="1">
      <c r="A69" s="138" t="s">
        <v>173</v>
      </c>
      <c r="B69" s="150" t="s">
        <v>162</v>
      </c>
      <c r="C69" s="229">
        <f t="shared" si="6"/>
        <v>0</v>
      </c>
      <c r="D69" s="216"/>
      <c r="E69" s="191"/>
      <c r="F69" s="229">
        <f t="shared" si="4"/>
        <v>0</v>
      </c>
      <c r="G69" s="192"/>
      <c r="H69" s="230"/>
    </row>
    <row r="70" spans="1:8" ht="19.5" customHeight="1">
      <c r="A70" s="138" t="s">
        <v>174</v>
      </c>
      <c r="B70" s="150" t="s">
        <v>170</v>
      </c>
      <c r="C70" s="229">
        <f t="shared" si="6"/>
        <v>0</v>
      </c>
      <c r="D70" s="216"/>
      <c r="E70" s="191"/>
      <c r="F70" s="229">
        <f t="shared" si="4"/>
        <v>0</v>
      </c>
      <c r="G70" s="192"/>
      <c r="H70" s="230"/>
    </row>
    <row r="71" spans="1:8" ht="19.5" customHeight="1">
      <c r="A71" s="138" t="s">
        <v>175</v>
      </c>
      <c r="B71" s="150" t="s">
        <v>164</v>
      </c>
      <c r="C71" s="229">
        <f t="shared" si="6"/>
        <v>0</v>
      </c>
      <c r="D71" s="216"/>
      <c r="E71" s="191"/>
      <c r="F71" s="229">
        <f t="shared" si="4"/>
        <v>0</v>
      </c>
      <c r="G71" s="192"/>
      <c r="H71" s="230"/>
    </row>
    <row r="72" spans="1:8" ht="19.5" customHeight="1">
      <c r="A72" s="138" t="s">
        <v>176</v>
      </c>
      <c r="B72" s="150" t="s">
        <v>177</v>
      </c>
      <c r="C72" s="239">
        <f t="shared" si="6"/>
        <v>0</v>
      </c>
      <c r="D72" s="232"/>
      <c r="E72" s="198"/>
      <c r="F72" s="239">
        <f t="shared" si="4"/>
        <v>0</v>
      </c>
      <c r="G72" s="199"/>
      <c r="H72" s="234"/>
    </row>
    <row r="73" spans="1:8" ht="19.5" customHeight="1">
      <c r="A73" s="138" t="s">
        <v>178</v>
      </c>
      <c r="B73" s="226" t="s">
        <v>179</v>
      </c>
      <c r="C73" s="240">
        <f t="shared" si="6"/>
        <v>100</v>
      </c>
      <c r="D73" s="241">
        <v>100</v>
      </c>
      <c r="E73" s="242"/>
      <c r="F73" s="240">
        <f t="shared" si="4"/>
        <v>0</v>
      </c>
      <c r="G73" s="243"/>
      <c r="H73" s="244"/>
    </row>
    <row r="74" spans="1:8" ht="24.75" customHeight="1">
      <c r="A74" s="160" t="s">
        <v>180</v>
      </c>
      <c r="B74" s="245" t="s">
        <v>181</v>
      </c>
      <c r="C74" s="246">
        <f t="shared" si="6"/>
        <v>0</v>
      </c>
      <c r="D74" s="247"/>
      <c r="E74" s="248"/>
      <c r="F74" s="246">
        <f t="shared" si="4"/>
        <v>0</v>
      </c>
      <c r="G74" s="249"/>
      <c r="H74" s="250"/>
    </row>
    <row r="75" spans="1:8" ht="19.5" customHeight="1">
      <c r="A75" s="166" t="s">
        <v>182</v>
      </c>
      <c r="B75" s="251" t="s">
        <v>183</v>
      </c>
      <c r="C75" s="252">
        <f t="shared" si="6"/>
        <v>91962</v>
      </c>
      <c r="D75" s="253">
        <f>SUM(D76:D77)</f>
        <v>0</v>
      </c>
      <c r="E75" s="254">
        <f>SUM(E76:E77)</f>
        <v>50344</v>
      </c>
      <c r="F75" s="252">
        <f t="shared" si="4"/>
        <v>41618</v>
      </c>
      <c r="G75" s="253">
        <f>SUM(G76:G77)</f>
        <v>9537</v>
      </c>
      <c r="H75" s="252">
        <f>SUM(H76:H77)</f>
        <v>32081</v>
      </c>
    </row>
    <row r="76" spans="1:8" ht="19.5" customHeight="1">
      <c r="A76" s="169" t="s">
        <v>184</v>
      </c>
      <c r="B76" s="255" t="s">
        <v>185</v>
      </c>
      <c r="C76" s="256">
        <f t="shared" si="6"/>
        <v>0</v>
      </c>
      <c r="D76" s="257"/>
      <c r="E76" s="258"/>
      <c r="F76" s="256">
        <f t="shared" si="4"/>
        <v>0</v>
      </c>
      <c r="G76" s="259"/>
      <c r="H76" s="257"/>
    </row>
    <row r="77" spans="1:8" ht="19.5" customHeight="1">
      <c r="A77" s="160" t="s">
        <v>186</v>
      </c>
      <c r="B77" s="260" t="s">
        <v>38</v>
      </c>
      <c r="C77" s="261">
        <f t="shared" si="6"/>
        <v>91962</v>
      </c>
      <c r="D77" s="232"/>
      <c r="E77" s="222">
        <v>50344</v>
      </c>
      <c r="F77" s="222">
        <f>SUM(F119-F6-F30-F55-F56-F60-F73-F74)</f>
        <v>41618</v>
      </c>
      <c r="G77" s="222">
        <f>SUM(G119-G6-G30-G55-G56-G60-G73-G74)</f>
        <v>9537</v>
      </c>
      <c r="H77" s="262">
        <f>SUM(H119-H6-H30-H55-H56-H60-H73-H74)</f>
        <v>32081</v>
      </c>
    </row>
    <row r="78" spans="1:8" ht="19.5" customHeight="1">
      <c r="A78" s="166" t="s">
        <v>187</v>
      </c>
      <c r="B78" s="263" t="s">
        <v>188</v>
      </c>
      <c r="C78" s="208">
        <f t="shared" si="6"/>
        <v>269529</v>
      </c>
      <c r="D78" s="225">
        <f>D6+D30+D55+D56+D60+D75</f>
        <v>163695</v>
      </c>
      <c r="E78" s="225">
        <f>E6+E30+E55+E56+E60+E75</f>
        <v>50454</v>
      </c>
      <c r="F78" s="208">
        <f aca="true" t="shared" si="7" ref="F78:F83">SUM(G78:H78)</f>
        <v>55380</v>
      </c>
      <c r="G78" s="211">
        <f>G6+G30+G55+G56+G60+G75</f>
        <v>22837</v>
      </c>
      <c r="H78" s="211">
        <f>H6+H30+H55+H56+H60+H75</f>
        <v>32543</v>
      </c>
    </row>
    <row r="79" spans="1:8" ht="19.5" customHeight="1">
      <c r="A79" s="264" t="s">
        <v>189</v>
      </c>
      <c r="B79" s="235" t="s">
        <v>190</v>
      </c>
      <c r="C79" s="265">
        <f t="shared" si="6"/>
        <v>81476</v>
      </c>
      <c r="D79" s="187">
        <f>SUM(D80:D81)</f>
        <v>81476</v>
      </c>
      <c r="E79" s="242"/>
      <c r="F79" s="265">
        <f t="shared" si="7"/>
        <v>0</v>
      </c>
      <c r="G79" s="266"/>
      <c r="H79" s="187"/>
    </row>
    <row r="80" spans="1:8" ht="19.5" customHeight="1">
      <c r="A80" s="138" t="s">
        <v>191</v>
      </c>
      <c r="B80" s="150" t="s">
        <v>192</v>
      </c>
      <c r="C80" s="267">
        <f t="shared" si="6"/>
        <v>66991</v>
      </c>
      <c r="D80" s="216">
        <v>66991</v>
      </c>
      <c r="E80" s="191"/>
      <c r="F80" s="267">
        <f t="shared" si="7"/>
        <v>0</v>
      </c>
      <c r="G80" s="268"/>
      <c r="H80" s="216"/>
    </row>
    <row r="81" spans="1:8" ht="19.5" customHeight="1">
      <c r="A81" s="138" t="s">
        <v>193</v>
      </c>
      <c r="B81" s="150" t="s">
        <v>194</v>
      </c>
      <c r="C81" s="267">
        <f t="shared" si="6"/>
        <v>14485</v>
      </c>
      <c r="D81" s="216">
        <v>14485</v>
      </c>
      <c r="E81" s="191"/>
      <c r="F81" s="267">
        <f t="shared" si="7"/>
        <v>0</v>
      </c>
      <c r="G81" s="268"/>
      <c r="H81" s="216"/>
    </row>
    <row r="82" spans="1:8" ht="19.5" customHeight="1">
      <c r="A82" s="269" t="s">
        <v>195</v>
      </c>
      <c r="B82" s="270" t="s">
        <v>196</v>
      </c>
      <c r="C82" s="271">
        <f t="shared" si="6"/>
        <v>0</v>
      </c>
      <c r="D82" s="221"/>
      <c r="E82" s="272"/>
      <c r="F82" s="271">
        <f t="shared" si="7"/>
        <v>0</v>
      </c>
      <c r="G82" s="273"/>
      <c r="H82" s="221"/>
    </row>
    <row r="83" spans="1:8" s="113" customFormat="1" ht="19.5" customHeight="1">
      <c r="A83" s="545" t="s">
        <v>197</v>
      </c>
      <c r="B83" s="339" t="s">
        <v>198</v>
      </c>
      <c r="C83" s="340">
        <f>SUM(D83:F83)</f>
        <v>351005</v>
      </c>
      <c r="D83" s="341">
        <f>D78+D79+D82</f>
        <v>245171</v>
      </c>
      <c r="E83" s="341">
        <f>E78+E79+E82</f>
        <v>50454</v>
      </c>
      <c r="F83" s="340">
        <f t="shared" si="7"/>
        <v>55380</v>
      </c>
      <c r="G83" s="341">
        <f>G78+G79+G82</f>
        <v>22837</v>
      </c>
      <c r="H83" s="341">
        <f>H78+H79+H82</f>
        <v>32543</v>
      </c>
    </row>
    <row r="84" spans="1:8" ht="19.5" customHeight="1">
      <c r="A84" s="278"/>
      <c r="B84" s="279"/>
      <c r="C84" s="279"/>
      <c r="D84" s="279"/>
      <c r="E84" s="279"/>
      <c r="F84" s="280"/>
      <c r="G84" s="279"/>
      <c r="H84" s="279"/>
    </row>
    <row r="85" spans="1:8" ht="19.5" customHeight="1">
      <c r="A85" s="279"/>
      <c r="B85" s="279"/>
      <c r="C85" s="279"/>
      <c r="D85" s="279"/>
      <c r="E85" s="279"/>
      <c r="F85" s="280"/>
      <c r="G85" s="279"/>
      <c r="H85" s="279"/>
    </row>
    <row r="86" spans="1:8" ht="19.5" customHeight="1">
      <c r="A86" s="279"/>
      <c r="B86" s="279"/>
      <c r="C86" s="279"/>
      <c r="D86" s="279"/>
      <c r="E86" s="279"/>
      <c r="F86" s="280"/>
      <c r="G86" s="279"/>
      <c r="H86" s="279"/>
    </row>
    <row r="87" spans="1:8" ht="19.5" customHeight="1">
      <c r="A87" s="279"/>
      <c r="B87" s="114" t="s">
        <v>199</v>
      </c>
      <c r="C87" s="279"/>
      <c r="D87" s="279"/>
      <c r="E87" s="279"/>
      <c r="F87" s="280"/>
      <c r="G87" s="279"/>
      <c r="H87" s="279"/>
    </row>
    <row r="88" spans="1:8" ht="19.5" customHeight="1">
      <c r="A88" s="636"/>
      <c r="B88" s="636"/>
      <c r="C88" s="279"/>
      <c r="D88" s="637" t="s">
        <v>543</v>
      </c>
      <c r="E88" s="637"/>
      <c r="F88" s="637"/>
      <c r="G88" s="637"/>
      <c r="H88" s="637"/>
    </row>
    <row r="89" spans="1:8" ht="19.5" customHeight="1">
      <c r="A89" s="281"/>
      <c r="B89" s="281"/>
      <c r="C89" s="279"/>
      <c r="D89" s="278"/>
      <c r="E89" s="283"/>
      <c r="F89" s="280"/>
      <c r="G89" s="279"/>
      <c r="H89" s="284"/>
    </row>
    <row r="90" spans="1:8" ht="19.5" customHeight="1">
      <c r="A90" s="643" t="s">
        <v>49</v>
      </c>
      <c r="B90" s="644" t="s">
        <v>50</v>
      </c>
      <c r="C90" s="644" t="s">
        <v>519</v>
      </c>
      <c r="D90" s="645" t="s">
        <v>243</v>
      </c>
      <c r="E90" s="640" t="s">
        <v>244</v>
      </c>
      <c r="F90" s="641" t="s">
        <v>245</v>
      </c>
      <c r="G90" s="642" t="s">
        <v>55</v>
      </c>
      <c r="H90" s="642"/>
    </row>
    <row r="91" spans="1:8" ht="28.5" customHeight="1">
      <c r="A91" s="643"/>
      <c r="B91" s="644"/>
      <c r="C91" s="644"/>
      <c r="D91" s="645"/>
      <c r="E91" s="640"/>
      <c r="F91" s="641"/>
      <c r="G91" s="338" t="s">
        <v>56</v>
      </c>
      <c r="H91" s="337" t="s">
        <v>57</v>
      </c>
    </row>
    <row r="92" spans="1:8" ht="19.5" customHeight="1">
      <c r="A92" s="285" t="s">
        <v>200</v>
      </c>
      <c r="B92" s="286" t="s">
        <v>201</v>
      </c>
      <c r="C92" s="287">
        <f aca="true" t="shared" si="8" ref="C92:C119">SUM(D92:F92)</f>
        <v>198194</v>
      </c>
      <c r="D92" s="288">
        <f>SUM(D93:D103)</f>
        <v>93898</v>
      </c>
      <c r="E92" s="288">
        <f>SUM(E93:E103)</f>
        <v>49416</v>
      </c>
      <c r="F92" s="287">
        <f>SUM(G92:H92)</f>
        <v>54880</v>
      </c>
      <c r="G92" s="287">
        <f>SUM(G93:G103)</f>
        <v>22337</v>
      </c>
      <c r="H92" s="288">
        <f>SUM(H93:H103)</f>
        <v>32543</v>
      </c>
    </row>
    <row r="93" spans="1:8" ht="19.5" customHeight="1">
      <c r="A93" s="289" t="s">
        <v>202</v>
      </c>
      <c r="B93" s="290" t="s">
        <v>203</v>
      </c>
      <c r="C93" s="291">
        <f t="shared" si="8"/>
        <v>71702</v>
      </c>
      <c r="D93" s="292">
        <v>14798</v>
      </c>
      <c r="E93" s="293">
        <v>30693</v>
      </c>
      <c r="F93" s="300">
        <f aca="true" t="shared" si="9" ref="F93:F119">SUM(G93:H93)</f>
        <v>26211</v>
      </c>
      <c r="G93" s="294">
        <v>3915</v>
      </c>
      <c r="H93" s="292">
        <v>22296</v>
      </c>
    </row>
    <row r="94" spans="1:8" ht="19.5" customHeight="1">
      <c r="A94" s="295" t="s">
        <v>204</v>
      </c>
      <c r="B94" s="296" t="s">
        <v>9</v>
      </c>
      <c r="C94" s="297">
        <f t="shared" si="8"/>
        <v>17972</v>
      </c>
      <c r="D94" s="298">
        <v>3522</v>
      </c>
      <c r="E94" s="299">
        <v>7885</v>
      </c>
      <c r="F94" s="300">
        <f t="shared" si="9"/>
        <v>6565</v>
      </c>
      <c r="G94" s="300">
        <v>927</v>
      </c>
      <c r="H94" s="298">
        <v>5638</v>
      </c>
    </row>
    <row r="95" spans="1:8" ht="19.5" customHeight="1">
      <c r="A95" s="295" t="s">
        <v>205</v>
      </c>
      <c r="B95" s="301" t="s">
        <v>206</v>
      </c>
      <c r="C95" s="297">
        <f t="shared" si="8"/>
        <v>61808</v>
      </c>
      <c r="D95" s="302">
        <v>30407</v>
      </c>
      <c r="E95" s="303">
        <v>9847</v>
      </c>
      <c r="F95" s="300">
        <f t="shared" si="9"/>
        <v>21554</v>
      </c>
      <c r="G95" s="304">
        <v>17345</v>
      </c>
      <c r="H95" s="302">
        <v>4209</v>
      </c>
    </row>
    <row r="96" spans="1:8" ht="19.5" customHeight="1">
      <c r="A96" s="295" t="s">
        <v>207</v>
      </c>
      <c r="B96" s="301" t="s">
        <v>487</v>
      </c>
      <c r="C96" s="297">
        <f t="shared" si="8"/>
        <v>1274</v>
      </c>
      <c r="D96" s="302">
        <v>363</v>
      </c>
      <c r="E96" s="299">
        <v>491</v>
      </c>
      <c r="F96" s="300">
        <f t="shared" si="9"/>
        <v>420</v>
      </c>
      <c r="G96" s="304">
        <v>150</v>
      </c>
      <c r="H96" s="302">
        <v>270</v>
      </c>
    </row>
    <row r="97" spans="1:8" ht="19.5" customHeight="1">
      <c r="A97" s="295" t="s">
        <v>209</v>
      </c>
      <c r="B97" s="301" t="s">
        <v>210</v>
      </c>
      <c r="C97" s="297">
        <f t="shared" si="8"/>
        <v>1430</v>
      </c>
      <c r="D97" s="302">
        <v>800</v>
      </c>
      <c r="E97" s="299">
        <v>500</v>
      </c>
      <c r="F97" s="300">
        <f t="shared" si="9"/>
        <v>130</v>
      </c>
      <c r="G97" s="304"/>
      <c r="H97" s="302">
        <v>130</v>
      </c>
    </row>
    <row r="98" spans="1:8" ht="19.5" customHeight="1">
      <c r="A98" s="295" t="s">
        <v>211</v>
      </c>
      <c r="B98" s="301" t="s">
        <v>212</v>
      </c>
      <c r="C98" s="297">
        <f t="shared" si="8"/>
        <v>0</v>
      </c>
      <c r="D98" s="298"/>
      <c r="E98" s="299" t="s">
        <v>213</v>
      </c>
      <c r="F98" s="300">
        <f t="shared" si="9"/>
        <v>0</v>
      </c>
      <c r="G98" s="304"/>
      <c r="H98" s="298"/>
    </row>
    <row r="99" spans="1:8" ht="19.5" customHeight="1">
      <c r="A99" s="295" t="s">
        <v>214</v>
      </c>
      <c r="B99" s="296" t="s">
        <v>17</v>
      </c>
      <c r="C99" s="297">
        <f t="shared" si="8"/>
        <v>1311</v>
      </c>
      <c r="D99" s="302">
        <v>1311</v>
      </c>
      <c r="E99" s="305"/>
      <c r="F99" s="300">
        <f t="shared" si="9"/>
        <v>0</v>
      </c>
      <c r="G99" s="304"/>
      <c r="H99" s="302"/>
    </row>
    <row r="100" spans="1:8" ht="19.5" customHeight="1">
      <c r="A100" s="295" t="s">
        <v>215</v>
      </c>
      <c r="B100" s="306" t="s">
        <v>216</v>
      </c>
      <c r="C100" s="297">
        <f t="shared" si="8"/>
        <v>6830</v>
      </c>
      <c r="D100" s="302">
        <v>6830</v>
      </c>
      <c r="E100" s="299"/>
      <c r="F100" s="300">
        <f t="shared" si="9"/>
        <v>0</v>
      </c>
      <c r="G100" s="304"/>
      <c r="H100" s="302"/>
    </row>
    <row r="101" spans="1:8" ht="19.5" customHeight="1">
      <c r="A101" s="295" t="s">
        <v>217</v>
      </c>
      <c r="B101" s="307" t="s">
        <v>21</v>
      </c>
      <c r="C101" s="297">
        <f t="shared" si="8"/>
        <v>0</v>
      </c>
      <c r="D101" s="302"/>
      <c r="E101" s="303"/>
      <c r="F101" s="300">
        <f t="shared" si="9"/>
        <v>0</v>
      </c>
      <c r="G101" s="304"/>
      <c r="H101" s="302"/>
    </row>
    <row r="102" spans="1:8" ht="19.5" customHeight="1">
      <c r="A102" s="295" t="s">
        <v>218</v>
      </c>
      <c r="B102" s="301" t="s">
        <v>13</v>
      </c>
      <c r="C102" s="297">
        <f t="shared" si="8"/>
        <v>34822</v>
      </c>
      <c r="D102" s="302">
        <v>34822</v>
      </c>
      <c r="E102" s="299"/>
      <c r="F102" s="300">
        <f t="shared" si="9"/>
        <v>0</v>
      </c>
      <c r="G102" s="304"/>
      <c r="H102" s="302"/>
    </row>
    <row r="103" spans="1:8" ht="19.5" customHeight="1">
      <c r="A103" s="295" t="s">
        <v>219</v>
      </c>
      <c r="B103" s="308" t="s">
        <v>220</v>
      </c>
      <c r="C103" s="309">
        <f t="shared" si="8"/>
        <v>1045</v>
      </c>
      <c r="D103" s="302">
        <v>1045</v>
      </c>
      <c r="E103" s="299"/>
      <c r="F103" s="304">
        <f t="shared" si="9"/>
        <v>0</v>
      </c>
      <c r="G103" s="304"/>
      <c r="H103" s="302"/>
    </row>
    <row r="104" spans="1:8" ht="19.5" customHeight="1">
      <c r="A104" s="285" t="s">
        <v>59</v>
      </c>
      <c r="B104" s="310" t="s">
        <v>221</v>
      </c>
      <c r="C104" s="287">
        <f>SUM(D104:F104)</f>
        <v>17923</v>
      </c>
      <c r="D104" s="288">
        <f>SUM(D105:D111)</f>
        <v>16385</v>
      </c>
      <c r="E104" s="311">
        <f>SUM(E105:E111)</f>
        <v>1038</v>
      </c>
      <c r="F104" s="287">
        <f t="shared" si="9"/>
        <v>500</v>
      </c>
      <c r="G104" s="287">
        <f>SUM(G105:G111)</f>
        <v>500</v>
      </c>
      <c r="H104" s="288">
        <f>SUM(H105:H111)</f>
        <v>0</v>
      </c>
    </row>
    <row r="105" spans="1:8" ht="19.5" customHeight="1">
      <c r="A105" s="289" t="s">
        <v>222</v>
      </c>
      <c r="B105" s="312" t="s">
        <v>27</v>
      </c>
      <c r="C105" s="313">
        <f>SUM(D105:F105)</f>
        <v>16709</v>
      </c>
      <c r="D105" s="314">
        <v>15171</v>
      </c>
      <c r="E105" s="293">
        <v>1038</v>
      </c>
      <c r="F105" s="315">
        <f t="shared" si="9"/>
        <v>500</v>
      </c>
      <c r="G105" s="315">
        <v>500</v>
      </c>
      <c r="H105" s="314"/>
    </row>
    <row r="106" spans="1:8" ht="19.5" customHeight="1">
      <c r="A106" s="295" t="s">
        <v>223</v>
      </c>
      <c r="B106" s="301" t="s">
        <v>29</v>
      </c>
      <c r="C106" s="297">
        <f t="shared" si="8"/>
        <v>0</v>
      </c>
      <c r="D106" s="298"/>
      <c r="E106" s="316"/>
      <c r="F106" s="300">
        <f t="shared" si="9"/>
        <v>0</v>
      </c>
      <c r="G106" s="300"/>
      <c r="H106" s="298"/>
    </row>
    <row r="107" spans="1:8" ht="19.5" customHeight="1">
      <c r="A107" s="295" t="s">
        <v>224</v>
      </c>
      <c r="B107" s="301" t="s">
        <v>225</v>
      </c>
      <c r="C107" s="297">
        <f t="shared" si="8"/>
        <v>0</v>
      </c>
      <c r="D107" s="298"/>
      <c r="E107" s="299"/>
      <c r="F107" s="300">
        <f t="shared" si="9"/>
        <v>0</v>
      </c>
      <c r="G107" s="300"/>
      <c r="H107" s="298"/>
    </row>
    <row r="108" spans="1:8" ht="19.5" customHeight="1">
      <c r="A108" s="295" t="s">
        <v>226</v>
      </c>
      <c r="B108" s="301" t="s">
        <v>227</v>
      </c>
      <c r="C108" s="297">
        <f t="shared" si="8"/>
        <v>1214</v>
      </c>
      <c r="D108" s="298">
        <v>1214</v>
      </c>
      <c r="E108" s="317"/>
      <c r="F108" s="300">
        <f t="shared" si="9"/>
        <v>0</v>
      </c>
      <c r="G108" s="300"/>
      <c r="H108" s="298"/>
    </row>
    <row r="109" spans="1:8" ht="19.5" customHeight="1">
      <c r="A109" s="295" t="s">
        <v>228</v>
      </c>
      <c r="B109" s="301" t="s">
        <v>229</v>
      </c>
      <c r="C109" s="297">
        <f t="shared" si="8"/>
        <v>0</v>
      </c>
      <c r="D109" s="298"/>
      <c r="E109" s="299"/>
      <c r="F109" s="300">
        <f t="shared" si="9"/>
        <v>0</v>
      </c>
      <c r="G109" s="300"/>
      <c r="H109" s="298"/>
    </row>
    <row r="110" spans="1:8" ht="19.5" customHeight="1">
      <c r="A110" s="295" t="s">
        <v>230</v>
      </c>
      <c r="B110" s="308" t="s">
        <v>231</v>
      </c>
      <c r="C110" s="297">
        <f t="shared" si="8"/>
        <v>0</v>
      </c>
      <c r="D110" s="302"/>
      <c r="E110" s="303"/>
      <c r="F110" s="300">
        <f t="shared" si="9"/>
        <v>0</v>
      </c>
      <c r="G110" s="304"/>
      <c r="H110" s="302"/>
    </row>
    <row r="111" spans="1:8" ht="19.5" customHeight="1">
      <c r="A111" s="318" t="s">
        <v>232</v>
      </c>
      <c r="B111" s="308" t="s">
        <v>233</v>
      </c>
      <c r="C111" s="309">
        <f t="shared" si="8"/>
        <v>0</v>
      </c>
      <c r="D111" s="302"/>
      <c r="E111" s="262"/>
      <c r="F111" s="304">
        <f t="shared" si="9"/>
        <v>0</v>
      </c>
      <c r="G111" s="304"/>
      <c r="H111" s="302"/>
    </row>
    <row r="112" spans="1:8" ht="19.5" customHeight="1">
      <c r="A112" s="285" t="s">
        <v>234</v>
      </c>
      <c r="B112" s="310" t="s">
        <v>235</v>
      </c>
      <c r="C112" s="311">
        <f t="shared" si="8"/>
        <v>13444</v>
      </c>
      <c r="D112" s="288">
        <f>SUM(D113:D114)</f>
        <v>13444</v>
      </c>
      <c r="E112" s="311">
        <f>SUM(E113:E114)</f>
        <v>0</v>
      </c>
      <c r="F112" s="311">
        <f t="shared" si="9"/>
        <v>0</v>
      </c>
      <c r="G112" s="319">
        <f>SUM(G113+G114)</f>
        <v>0</v>
      </c>
      <c r="H112" s="319">
        <f>SUM(H113+H114)</f>
        <v>0</v>
      </c>
    </row>
    <row r="113" spans="1:8" ht="19.5" customHeight="1">
      <c r="A113" s="289" t="s">
        <v>62</v>
      </c>
      <c r="B113" s="312" t="s">
        <v>236</v>
      </c>
      <c r="C113" s="320">
        <f t="shared" si="8"/>
        <v>7300</v>
      </c>
      <c r="D113" s="321">
        <v>7300</v>
      </c>
      <c r="E113" s="322"/>
      <c r="F113" s="320">
        <f t="shared" si="9"/>
        <v>0</v>
      </c>
      <c r="G113" s="323"/>
      <c r="H113" s="321"/>
    </row>
    <row r="114" spans="1:8" ht="19.5" customHeight="1">
      <c r="A114" s="318" t="s">
        <v>80</v>
      </c>
      <c r="B114" s="301" t="s">
        <v>237</v>
      </c>
      <c r="C114" s="324">
        <f t="shared" si="8"/>
        <v>6144</v>
      </c>
      <c r="D114" s="325">
        <v>6144</v>
      </c>
      <c r="E114" s="326"/>
      <c r="F114" s="324">
        <f t="shared" si="9"/>
        <v>0</v>
      </c>
      <c r="G114" s="327"/>
      <c r="H114" s="325"/>
    </row>
    <row r="115" spans="1:8" ht="19.5" customHeight="1">
      <c r="A115" s="285" t="s">
        <v>238</v>
      </c>
      <c r="B115" s="310" t="s">
        <v>239</v>
      </c>
      <c r="C115" s="287">
        <f t="shared" si="8"/>
        <v>122573</v>
      </c>
      <c r="D115" s="311">
        <f>D116+D117</f>
        <v>122573</v>
      </c>
      <c r="E115" s="311">
        <f>E116+E117</f>
        <v>0</v>
      </c>
      <c r="F115" s="287">
        <f t="shared" si="9"/>
        <v>0</v>
      </c>
      <c r="G115" s="287">
        <f>SUM(G116+G117)</f>
        <v>0</v>
      </c>
      <c r="H115" s="287">
        <f>SUM(H116+H117)</f>
        <v>0</v>
      </c>
    </row>
    <row r="116" spans="1:8" ht="19.5" customHeight="1">
      <c r="A116" s="289" t="s">
        <v>85</v>
      </c>
      <c r="B116" s="312" t="s">
        <v>240</v>
      </c>
      <c r="C116" s="313">
        <f t="shared" si="8"/>
        <v>30611</v>
      </c>
      <c r="D116" s="328">
        <v>30611</v>
      </c>
      <c r="E116" s="328"/>
      <c r="F116" s="315">
        <f t="shared" si="9"/>
        <v>0</v>
      </c>
      <c r="G116" s="315"/>
      <c r="H116" s="328"/>
    </row>
    <row r="117" spans="1:8" ht="24" customHeight="1">
      <c r="A117" s="295" t="s">
        <v>87</v>
      </c>
      <c r="B117" s="260" t="s">
        <v>39</v>
      </c>
      <c r="C117" s="297">
        <f t="shared" si="8"/>
        <v>91962</v>
      </c>
      <c r="D117" s="325">
        <f>SUM(E77+F77)</f>
        <v>91962</v>
      </c>
      <c r="E117" s="299"/>
      <c r="F117" s="300">
        <f t="shared" si="9"/>
        <v>0</v>
      </c>
      <c r="G117" s="327"/>
      <c r="H117" s="325"/>
    </row>
    <row r="118" spans="1:8" ht="19.5" customHeight="1">
      <c r="A118" s="329" t="s">
        <v>103</v>
      </c>
      <c r="B118" s="308" t="s">
        <v>241</v>
      </c>
      <c r="C118" s="330">
        <f t="shared" si="8"/>
        <v>0</v>
      </c>
      <c r="D118" s="331"/>
      <c r="E118" s="262"/>
      <c r="F118" s="332">
        <f t="shared" si="9"/>
        <v>0</v>
      </c>
      <c r="G118" s="330"/>
      <c r="H118" s="331"/>
    </row>
    <row r="119" spans="1:8" s="113" customFormat="1" ht="19.5" customHeight="1">
      <c r="A119" s="546" t="s">
        <v>146</v>
      </c>
      <c r="B119" s="342" t="s">
        <v>242</v>
      </c>
      <c r="C119" s="343">
        <f t="shared" si="8"/>
        <v>352134</v>
      </c>
      <c r="D119" s="344">
        <f>D92+D104+D115+D112+D118</f>
        <v>246300</v>
      </c>
      <c r="E119" s="344">
        <f>E92+E104+E115+E112+E118</f>
        <v>50454</v>
      </c>
      <c r="F119" s="344">
        <f t="shared" si="9"/>
        <v>55380</v>
      </c>
      <c r="G119" s="344">
        <f>G92+G104+G115+G112+G118</f>
        <v>22837</v>
      </c>
      <c r="H119" s="344">
        <f>H92+H104+H115+H112+H118</f>
        <v>32543</v>
      </c>
    </row>
    <row r="339" ht="13.5" customHeight="1"/>
  </sheetData>
  <sheetProtection selectLockedCells="1" selectUnlockedCells="1"/>
  <mergeCells count="24">
    <mergeCell ref="E2:H2"/>
    <mergeCell ref="A4:A5"/>
    <mergeCell ref="B4:B5"/>
    <mergeCell ref="C4:C5"/>
    <mergeCell ref="D4:D5"/>
    <mergeCell ref="E4:E5"/>
    <mergeCell ref="F4:F5"/>
    <mergeCell ref="G4:H4"/>
    <mergeCell ref="E49:E50"/>
    <mergeCell ref="F49:F50"/>
    <mergeCell ref="G49:H49"/>
    <mergeCell ref="A88:B88"/>
    <mergeCell ref="D88:H88"/>
    <mergeCell ref="A49:A50"/>
    <mergeCell ref="B49:B50"/>
    <mergeCell ref="C49:C50"/>
    <mergeCell ref="D49:D50"/>
    <mergeCell ref="E90:E91"/>
    <mergeCell ref="F90:F91"/>
    <mergeCell ref="G90:H90"/>
    <mergeCell ref="A90:A91"/>
    <mergeCell ref="B90:B91"/>
    <mergeCell ref="C90:C91"/>
    <mergeCell ref="D90:D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3"/>
  <rowBreaks count="2" manualBreakCount="2">
    <brk id="48" max="255" man="1"/>
    <brk id="8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8.00390625" style="0" customWidth="1"/>
    <col min="2" max="2" width="51.421875" style="0" customWidth="1"/>
    <col min="3" max="3" width="17.8515625" style="0" customWidth="1"/>
    <col min="4" max="4" width="10.140625" style="0" customWidth="1"/>
    <col min="5" max="5" width="15.7109375" style="0" customWidth="1"/>
  </cols>
  <sheetData>
    <row r="1" spans="2:5" ht="38.25" customHeight="1">
      <c r="B1" s="646" t="s">
        <v>544</v>
      </c>
      <c r="C1" s="646"/>
      <c r="D1" s="646"/>
      <c r="E1" s="646"/>
    </row>
    <row r="2" spans="2:4" ht="26.25" customHeight="1">
      <c r="B2" s="647" t="s">
        <v>246</v>
      </c>
      <c r="C2" s="647"/>
      <c r="D2" s="647"/>
    </row>
    <row r="4" spans="2:4" s="346" customFormat="1" ht="15.75" customHeight="1">
      <c r="B4" s="648" t="s">
        <v>247</v>
      </c>
      <c r="C4" s="648"/>
      <c r="D4" s="648"/>
    </row>
    <row r="6" ht="12.75" customHeight="1">
      <c r="E6" s="347" t="s">
        <v>248</v>
      </c>
    </row>
    <row r="7" spans="1:5" ht="39" customHeight="1">
      <c r="A7" s="348" t="s">
        <v>249</v>
      </c>
      <c r="B7" s="349" t="s">
        <v>2</v>
      </c>
      <c r="C7" s="350" t="s">
        <v>524</v>
      </c>
      <c r="D7" s="350" t="s">
        <v>3</v>
      </c>
      <c r="E7" s="350" t="s">
        <v>525</v>
      </c>
    </row>
    <row r="8" spans="1:5" ht="33.75" customHeight="1">
      <c r="A8" s="351">
        <v>1</v>
      </c>
      <c r="B8" s="352" t="s">
        <v>251</v>
      </c>
      <c r="C8" s="354">
        <v>3000</v>
      </c>
      <c r="D8" s="353">
        <f aca="true" t="shared" si="0" ref="D8:D20">SUM(E8-C8)</f>
        <v>0</v>
      </c>
      <c r="E8" s="354">
        <v>3000</v>
      </c>
    </row>
    <row r="9" spans="1:5" ht="33.75" customHeight="1">
      <c r="A9" s="351">
        <v>2</v>
      </c>
      <c r="B9" s="352" t="s">
        <v>252</v>
      </c>
      <c r="C9" s="354">
        <v>165</v>
      </c>
      <c r="D9" s="353">
        <f t="shared" si="0"/>
        <v>-43</v>
      </c>
      <c r="E9" s="354">
        <v>122</v>
      </c>
    </row>
    <row r="10" spans="1:5" ht="33.75" customHeight="1">
      <c r="A10" s="351">
        <v>3</v>
      </c>
      <c r="B10" s="352" t="s">
        <v>253</v>
      </c>
      <c r="C10" s="354">
        <v>150</v>
      </c>
      <c r="D10" s="353">
        <f t="shared" si="0"/>
        <v>-150</v>
      </c>
      <c r="E10" s="354">
        <v>0</v>
      </c>
    </row>
    <row r="11" spans="1:5" ht="33.75" customHeight="1">
      <c r="A11" s="351">
        <v>4</v>
      </c>
      <c r="B11" s="352" t="s">
        <v>254</v>
      </c>
      <c r="C11" s="354">
        <v>300</v>
      </c>
      <c r="D11" s="353">
        <f t="shared" si="0"/>
        <v>0</v>
      </c>
      <c r="E11" s="354">
        <v>300</v>
      </c>
    </row>
    <row r="12" spans="1:5" s="357" customFormat="1" ht="33.75" customHeight="1">
      <c r="A12" s="351">
        <v>5</v>
      </c>
      <c r="B12" s="355" t="s">
        <v>255</v>
      </c>
      <c r="C12" s="356">
        <v>738</v>
      </c>
      <c r="D12" s="353">
        <f t="shared" si="0"/>
        <v>0</v>
      </c>
      <c r="E12" s="356">
        <v>738</v>
      </c>
    </row>
    <row r="13" spans="1:5" s="357" customFormat="1" ht="33.75" customHeight="1">
      <c r="A13" s="351">
        <v>6</v>
      </c>
      <c r="B13" s="355" t="s">
        <v>256</v>
      </c>
      <c r="C13" s="356">
        <v>8000</v>
      </c>
      <c r="D13" s="353">
        <f t="shared" si="0"/>
        <v>0</v>
      </c>
      <c r="E13" s="356">
        <v>8000</v>
      </c>
    </row>
    <row r="14" spans="1:5" s="357" customFormat="1" ht="33.75" customHeight="1">
      <c r="A14" s="351">
        <v>7</v>
      </c>
      <c r="B14" s="355" t="s">
        <v>257</v>
      </c>
      <c r="C14" s="356">
        <v>2000</v>
      </c>
      <c r="D14" s="353">
        <f t="shared" si="0"/>
        <v>0</v>
      </c>
      <c r="E14" s="356">
        <v>2000</v>
      </c>
    </row>
    <row r="15" spans="1:5" s="357" customFormat="1" ht="33.75" customHeight="1">
      <c r="A15" s="351">
        <v>8</v>
      </c>
      <c r="B15" s="355" t="s">
        <v>258</v>
      </c>
      <c r="C15" s="356">
        <v>420</v>
      </c>
      <c r="D15" s="353">
        <f t="shared" si="0"/>
        <v>0</v>
      </c>
      <c r="E15" s="356">
        <v>420</v>
      </c>
    </row>
    <row r="16" spans="1:5" s="357" customFormat="1" ht="33.75" customHeight="1">
      <c r="A16" s="351">
        <v>9</v>
      </c>
      <c r="B16" s="583" t="s">
        <v>488</v>
      </c>
      <c r="C16" s="356">
        <v>500</v>
      </c>
      <c r="D16" s="353">
        <f t="shared" si="0"/>
        <v>0</v>
      </c>
      <c r="E16" s="356">
        <v>500</v>
      </c>
    </row>
    <row r="17" spans="1:5" s="357" customFormat="1" ht="33.75" customHeight="1">
      <c r="A17" s="351">
        <v>10</v>
      </c>
      <c r="B17" s="583" t="s">
        <v>520</v>
      </c>
      <c r="C17" s="356">
        <v>1214</v>
      </c>
      <c r="D17" s="353">
        <f t="shared" si="0"/>
        <v>0</v>
      </c>
      <c r="E17" s="356">
        <v>1214</v>
      </c>
    </row>
    <row r="18" spans="1:5" s="357" customFormat="1" ht="33.75" customHeight="1">
      <c r="A18" s="351">
        <v>11</v>
      </c>
      <c r="B18" s="583" t="s">
        <v>550</v>
      </c>
      <c r="C18" s="356"/>
      <c r="D18" s="353">
        <f t="shared" si="0"/>
        <v>500</v>
      </c>
      <c r="E18" s="356">
        <v>500</v>
      </c>
    </row>
    <row r="19" spans="1:5" s="357" customFormat="1" ht="33.75" customHeight="1">
      <c r="A19" s="351">
        <v>12</v>
      </c>
      <c r="B19" s="583" t="s">
        <v>551</v>
      </c>
      <c r="C19" s="356"/>
      <c r="D19" s="353">
        <f t="shared" si="0"/>
        <v>1129</v>
      </c>
      <c r="E19" s="356">
        <v>1129</v>
      </c>
    </row>
    <row r="20" spans="1:5" ht="21.75" customHeight="1">
      <c r="A20" s="351"/>
      <c r="B20" s="358" t="s">
        <v>259</v>
      </c>
      <c r="C20" s="582">
        <f>SUM(C8:C17)</f>
        <v>16487</v>
      </c>
      <c r="D20" s="359">
        <f t="shared" si="0"/>
        <v>1436</v>
      </c>
      <c r="E20" s="551">
        <f>SUM(E8:E19)</f>
        <v>17923</v>
      </c>
    </row>
  </sheetData>
  <sheetProtection selectLockedCells="1" selectUnlockedCells="1"/>
  <mergeCells count="3">
    <mergeCell ref="B1:E1"/>
    <mergeCell ref="B2:D2"/>
    <mergeCell ref="B4:D4"/>
  </mergeCells>
  <printOptions/>
  <pageMargins left="0.7875" right="0.7875" top="1.0527777777777778" bottom="1.0527777777777778" header="0.7875" footer="0.7875"/>
  <pageSetup horizontalDpi="300" verticalDpi="300" orientation="portrait" paperSize="9" scale="84" r:id="rId1"/>
  <headerFooter alignWithMargins="0">
    <oddFooter>&amp;C&amp;"Times New Roman,Normál"&amp;12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8.7109375" style="0" customWidth="1"/>
    <col min="2" max="2" width="6.8515625" style="360" customWidth="1"/>
    <col min="3" max="3" width="67.57421875" style="0" customWidth="1"/>
    <col min="4" max="4" width="21.8515625" style="0" customWidth="1"/>
    <col min="6" max="6" width="13.57421875" style="0" bestFit="1" customWidth="1"/>
  </cols>
  <sheetData>
    <row r="1" spans="3:6" ht="12.75" customHeight="1">
      <c r="C1" s="638" t="s">
        <v>545</v>
      </c>
      <c r="D1" s="638"/>
      <c r="E1" s="638"/>
      <c r="F1" s="638"/>
    </row>
    <row r="2" spans="3:4" ht="12.75">
      <c r="C2" s="361"/>
      <c r="D2" s="345"/>
    </row>
    <row r="3" ht="15.75">
      <c r="C3" s="362" t="s">
        <v>246</v>
      </c>
    </row>
    <row r="4" spans="2:3" s="346" customFormat="1" ht="15.75" customHeight="1">
      <c r="B4" s="649" t="s">
        <v>260</v>
      </c>
      <c r="C4" s="649"/>
    </row>
    <row r="5" ht="12.75">
      <c r="B5" s="363"/>
    </row>
    <row r="6" ht="12.75" customHeight="1"/>
    <row r="7" spans="1:6" ht="39" customHeight="1">
      <c r="A7" s="364" t="s">
        <v>261</v>
      </c>
      <c r="B7" s="650" t="s">
        <v>262</v>
      </c>
      <c r="C7" s="650"/>
      <c r="D7" s="365" t="s">
        <v>250</v>
      </c>
      <c r="E7" s="350" t="s">
        <v>3</v>
      </c>
      <c r="F7" s="350" t="s">
        <v>525</v>
      </c>
    </row>
    <row r="8" spans="1:6" ht="18" customHeight="1">
      <c r="A8" s="366">
        <v>1</v>
      </c>
      <c r="B8" s="367" t="s">
        <v>263</v>
      </c>
      <c r="C8" s="368" t="s">
        <v>264</v>
      </c>
      <c r="D8" s="596">
        <f>SUM(D18+D20)</f>
        <v>37823339</v>
      </c>
      <c r="E8" s="353"/>
      <c r="F8" s="354"/>
    </row>
    <row r="9" spans="1:6" s="357" customFormat="1" ht="22.5" customHeight="1">
      <c r="A9" s="366">
        <v>2</v>
      </c>
      <c r="B9" s="369" t="s">
        <v>265</v>
      </c>
      <c r="C9" s="370" t="s">
        <v>266</v>
      </c>
      <c r="D9" s="597">
        <f>SUM(D10+D11)</f>
        <v>27983800</v>
      </c>
      <c r="E9" s="356"/>
      <c r="F9" s="622"/>
    </row>
    <row r="10" spans="1:6" s="357" customFormat="1" ht="31.5" customHeight="1">
      <c r="A10" s="366">
        <v>3</v>
      </c>
      <c r="B10" s="371" t="s">
        <v>267</v>
      </c>
      <c r="C10" s="372" t="s">
        <v>268</v>
      </c>
      <c r="D10" s="598">
        <v>26243400</v>
      </c>
      <c r="E10" s="356"/>
      <c r="F10" s="622"/>
    </row>
    <row r="11" spans="1:6" ht="36">
      <c r="A11" s="366">
        <v>4</v>
      </c>
      <c r="B11" s="373" t="s">
        <v>269</v>
      </c>
      <c r="C11" s="372" t="s">
        <v>270</v>
      </c>
      <c r="D11" s="598">
        <v>1740400</v>
      </c>
      <c r="E11" s="353"/>
      <c r="F11" s="354"/>
    </row>
    <row r="12" spans="1:6" ht="24" customHeight="1">
      <c r="A12" s="366">
        <v>5</v>
      </c>
      <c r="B12" s="374" t="s">
        <v>271</v>
      </c>
      <c r="C12" s="370" t="s">
        <v>272</v>
      </c>
      <c r="D12" s="597">
        <f>SUM(D13:D16)</f>
        <v>7775539</v>
      </c>
      <c r="E12" s="353"/>
      <c r="F12" s="354"/>
    </row>
    <row r="13" spans="1:6" ht="12.75" customHeight="1">
      <c r="A13" s="366">
        <v>6</v>
      </c>
      <c r="B13" s="373" t="s">
        <v>273</v>
      </c>
      <c r="C13" s="372" t="s">
        <v>274</v>
      </c>
      <c r="D13" s="598">
        <v>4276338</v>
      </c>
      <c r="E13" s="353"/>
      <c r="F13" s="354"/>
    </row>
    <row r="14" spans="1:6" ht="12.75" customHeight="1">
      <c r="A14" s="366">
        <v>7</v>
      </c>
      <c r="B14" s="373" t="s">
        <v>275</v>
      </c>
      <c r="C14" s="372" t="s">
        <v>276</v>
      </c>
      <c r="D14" s="598">
        <v>3279201</v>
      </c>
      <c r="E14" s="353"/>
      <c r="F14" s="354"/>
    </row>
    <row r="15" spans="1:6" ht="12.75" customHeight="1">
      <c r="A15" s="366">
        <v>8</v>
      </c>
      <c r="B15" s="373" t="s">
        <v>277</v>
      </c>
      <c r="C15" s="372" t="s">
        <v>278</v>
      </c>
      <c r="D15" s="598"/>
      <c r="E15" s="353"/>
      <c r="F15" s="354"/>
    </row>
    <row r="16" spans="1:6" ht="12.75" customHeight="1">
      <c r="A16" s="366">
        <v>9</v>
      </c>
      <c r="B16" s="373" t="s">
        <v>279</v>
      </c>
      <c r="C16" s="372" t="s">
        <v>280</v>
      </c>
      <c r="D16" s="598">
        <v>220000</v>
      </c>
      <c r="E16" s="353"/>
      <c r="F16" s="354"/>
    </row>
    <row r="17" spans="1:6" ht="21" customHeight="1">
      <c r="A17" s="366">
        <v>10</v>
      </c>
      <c r="B17" s="373" t="s">
        <v>281</v>
      </c>
      <c r="C17" s="372" t="s">
        <v>282</v>
      </c>
      <c r="D17" s="597">
        <v>3741000</v>
      </c>
      <c r="E17" s="353"/>
      <c r="F17" s="354"/>
    </row>
    <row r="18" spans="1:6" s="357" customFormat="1" ht="24">
      <c r="A18" s="366">
        <v>11</v>
      </c>
      <c r="B18" s="371" t="s">
        <v>283</v>
      </c>
      <c r="C18" s="372" t="s">
        <v>284</v>
      </c>
      <c r="D18" s="597">
        <f>SUM(D9+D12-D17)</f>
        <v>32018339</v>
      </c>
      <c r="E18" s="356"/>
      <c r="F18" s="622"/>
    </row>
    <row r="19" spans="1:6" ht="12.75" customHeight="1">
      <c r="A19" s="366">
        <v>12</v>
      </c>
      <c r="B19" s="371" t="s">
        <v>283</v>
      </c>
      <c r="C19" s="372" t="s">
        <v>285</v>
      </c>
      <c r="D19" s="598"/>
      <c r="E19" s="353"/>
      <c r="F19" s="354"/>
    </row>
    <row r="20" spans="1:6" ht="24.75" customHeight="1">
      <c r="A20" s="366">
        <v>13</v>
      </c>
      <c r="B20" s="373" t="s">
        <v>286</v>
      </c>
      <c r="C20" s="372" t="s">
        <v>114</v>
      </c>
      <c r="D20" s="597">
        <v>5805000</v>
      </c>
      <c r="E20" s="353"/>
      <c r="F20" s="354"/>
    </row>
    <row r="21" spans="1:6" ht="52.5" customHeight="1">
      <c r="A21" s="366">
        <v>14</v>
      </c>
      <c r="B21" s="367" t="s">
        <v>287</v>
      </c>
      <c r="C21" s="375" t="s">
        <v>288</v>
      </c>
      <c r="D21" s="599">
        <f>SUM(D22+D27+D30)</f>
        <v>39046000</v>
      </c>
      <c r="E21" s="353"/>
      <c r="F21" s="354"/>
    </row>
    <row r="22" spans="1:6" ht="24">
      <c r="A22" s="366">
        <v>15</v>
      </c>
      <c r="B22" s="374" t="s">
        <v>289</v>
      </c>
      <c r="C22" s="370" t="s">
        <v>290</v>
      </c>
      <c r="D22" s="597">
        <f>SUM(D23:D26)</f>
        <v>26080000</v>
      </c>
      <c r="E22" s="353"/>
      <c r="F22" s="354"/>
    </row>
    <row r="23" spans="1:6" ht="12.75" customHeight="1">
      <c r="A23" s="366">
        <v>16</v>
      </c>
      <c r="B23" s="373" t="s">
        <v>291</v>
      </c>
      <c r="C23" s="372" t="s">
        <v>292</v>
      </c>
      <c r="D23" s="598">
        <v>13216000</v>
      </c>
      <c r="E23" s="353"/>
      <c r="F23" s="354"/>
    </row>
    <row r="24" spans="1:6" ht="12.75" customHeight="1">
      <c r="A24" s="366">
        <v>17</v>
      </c>
      <c r="B24" s="373" t="s">
        <v>293</v>
      </c>
      <c r="C24" s="372" t="s">
        <v>294</v>
      </c>
      <c r="D24" s="598">
        <v>3264000</v>
      </c>
      <c r="E24" s="353"/>
      <c r="F24" s="354"/>
    </row>
    <row r="25" spans="1:6" ht="12.75" customHeight="1">
      <c r="A25" s="366">
        <v>18</v>
      </c>
      <c r="B25" s="373" t="s">
        <v>291</v>
      </c>
      <c r="C25" s="372" t="s">
        <v>295</v>
      </c>
      <c r="D25" s="598">
        <v>6608000</v>
      </c>
      <c r="E25" s="353"/>
      <c r="F25" s="354"/>
    </row>
    <row r="26" spans="1:6" s="357" customFormat="1" ht="12.75" customHeight="1">
      <c r="A26" s="366">
        <v>19</v>
      </c>
      <c r="B26" s="373" t="s">
        <v>293</v>
      </c>
      <c r="C26" s="372" t="s">
        <v>296</v>
      </c>
      <c r="D26" s="598">
        <v>2992000</v>
      </c>
      <c r="E26" s="356"/>
      <c r="F26" s="622"/>
    </row>
    <row r="27" spans="1:6" ht="28.5" customHeight="1">
      <c r="A27" s="366">
        <v>20</v>
      </c>
      <c r="B27" s="374" t="s">
        <v>297</v>
      </c>
      <c r="C27" s="370" t="s">
        <v>298</v>
      </c>
      <c r="D27" s="597">
        <f>SUM(D28:D29)</f>
        <v>3888000</v>
      </c>
      <c r="E27" s="353"/>
      <c r="F27" s="354"/>
    </row>
    <row r="28" spans="1:6" s="357" customFormat="1" ht="24">
      <c r="A28" s="366">
        <v>21</v>
      </c>
      <c r="B28" s="371" t="s">
        <v>299</v>
      </c>
      <c r="C28" s="372" t="s">
        <v>300</v>
      </c>
      <c r="D28" s="598">
        <v>2628000</v>
      </c>
      <c r="E28" s="356"/>
      <c r="F28" s="622"/>
    </row>
    <row r="29" spans="1:6" ht="24">
      <c r="A29" s="366">
        <v>22</v>
      </c>
      <c r="B29" s="373" t="s">
        <v>301</v>
      </c>
      <c r="C29" s="372" t="s">
        <v>302</v>
      </c>
      <c r="D29" s="598">
        <v>1260000</v>
      </c>
      <c r="E29" s="353"/>
      <c r="F29" s="354"/>
    </row>
    <row r="30" spans="1:6" ht="26.25" customHeight="1">
      <c r="A30" s="366">
        <v>23</v>
      </c>
      <c r="B30" s="374" t="s">
        <v>303</v>
      </c>
      <c r="C30" s="370" t="s">
        <v>120</v>
      </c>
      <c r="D30" s="597">
        <v>9078000</v>
      </c>
      <c r="E30" s="353"/>
      <c r="F30" s="354"/>
    </row>
    <row r="31" spans="1:6" ht="39" customHeight="1">
      <c r="A31" s="366">
        <v>24</v>
      </c>
      <c r="B31" s="367" t="s">
        <v>304</v>
      </c>
      <c r="C31" s="375" t="s">
        <v>305</v>
      </c>
      <c r="D31" s="599">
        <f>SUM(D32:D34)</f>
        <v>29413252</v>
      </c>
      <c r="E31" s="353"/>
      <c r="F31" s="354"/>
    </row>
    <row r="32" spans="1:6" ht="19.5" customHeight="1">
      <c r="A32" s="366"/>
      <c r="B32" s="373" t="s">
        <v>289</v>
      </c>
      <c r="C32" s="372" t="s">
        <v>122</v>
      </c>
      <c r="D32" s="598">
        <v>20136000</v>
      </c>
      <c r="E32" s="353"/>
      <c r="F32" s="354"/>
    </row>
    <row r="33" spans="1:6" ht="12.75" customHeight="1">
      <c r="A33" s="366">
        <v>25</v>
      </c>
      <c r="B33" s="373" t="s">
        <v>297</v>
      </c>
      <c r="C33" s="372" t="s">
        <v>124</v>
      </c>
      <c r="D33" s="598">
        <v>6232452</v>
      </c>
      <c r="E33" s="353"/>
      <c r="F33" s="354"/>
    </row>
    <row r="34" spans="1:6" ht="12.75" customHeight="1">
      <c r="A34" s="366">
        <v>26</v>
      </c>
      <c r="B34" s="373" t="s">
        <v>306</v>
      </c>
      <c r="C34" s="372" t="s">
        <v>307</v>
      </c>
      <c r="D34" s="598">
        <v>3044800</v>
      </c>
      <c r="E34" s="353"/>
      <c r="F34" s="354"/>
    </row>
    <row r="35" spans="1:6" ht="33" customHeight="1">
      <c r="A35" s="366">
        <v>27</v>
      </c>
      <c r="B35" s="374" t="s">
        <v>308</v>
      </c>
      <c r="C35" s="370" t="s">
        <v>309</v>
      </c>
      <c r="D35" s="597">
        <f>SUM(D36)</f>
        <v>2451000</v>
      </c>
      <c r="E35" s="353"/>
      <c r="F35" s="354"/>
    </row>
    <row r="36" spans="1:6" ht="12.75" customHeight="1">
      <c r="A36" s="366">
        <v>28</v>
      </c>
      <c r="B36" s="373" t="s">
        <v>310</v>
      </c>
      <c r="C36" s="372" t="s">
        <v>128</v>
      </c>
      <c r="D36" s="598">
        <v>2451000</v>
      </c>
      <c r="E36" s="353"/>
      <c r="F36" s="354"/>
    </row>
    <row r="37" spans="1:6" ht="39.75" customHeight="1">
      <c r="A37" s="366">
        <v>29</v>
      </c>
      <c r="B37" s="376"/>
      <c r="C37" s="377" t="s">
        <v>311</v>
      </c>
      <c r="D37" s="600">
        <f>SUM(D8+D21+D31+D35)</f>
        <v>108733591</v>
      </c>
      <c r="E37" s="353"/>
      <c r="F37" s="354"/>
    </row>
    <row r="38" spans="1:6" ht="31.5">
      <c r="A38" s="366">
        <v>30</v>
      </c>
      <c r="B38" s="381"/>
      <c r="C38" s="382" t="s">
        <v>314</v>
      </c>
      <c r="D38" s="601">
        <f>SUM(D39)</f>
        <v>15531</v>
      </c>
      <c r="E38" s="353"/>
      <c r="F38" s="354"/>
    </row>
    <row r="39" spans="1:6" ht="29.25" customHeight="1">
      <c r="A39" s="610">
        <v>31</v>
      </c>
      <c r="B39" s="378" t="s">
        <v>312</v>
      </c>
      <c r="C39" s="379" t="s">
        <v>313</v>
      </c>
      <c r="D39" s="380">
        <v>15531</v>
      </c>
      <c r="E39" s="623"/>
      <c r="F39" s="624"/>
    </row>
    <row r="40" spans="1:6" ht="31.5">
      <c r="A40" s="611">
        <v>32</v>
      </c>
      <c r="B40" s="376"/>
      <c r="C40" s="612" t="s">
        <v>533</v>
      </c>
      <c r="D40" s="354">
        <f>SUM(D41:D43)</f>
        <v>0</v>
      </c>
      <c r="E40" s="354">
        <f>SUM(E41:E43)</f>
        <v>0</v>
      </c>
      <c r="F40" s="354">
        <f>SUM(F41:F43)</f>
        <v>4893</v>
      </c>
    </row>
    <row r="41" spans="1:6" ht="25.5">
      <c r="A41" s="611">
        <v>33</v>
      </c>
      <c r="B41" s="613" t="s">
        <v>538</v>
      </c>
      <c r="C41" s="614" t="s">
        <v>534</v>
      </c>
      <c r="D41" s="354"/>
      <c r="E41" s="354"/>
      <c r="F41" s="354">
        <v>3741</v>
      </c>
    </row>
    <row r="42" spans="1:6" ht="25.5">
      <c r="A42" s="611">
        <v>34</v>
      </c>
      <c r="B42" s="613" t="s">
        <v>538</v>
      </c>
      <c r="C42" s="614" t="s">
        <v>535</v>
      </c>
      <c r="D42" s="354"/>
      <c r="E42" s="354"/>
      <c r="F42" s="354">
        <v>1152</v>
      </c>
    </row>
    <row r="43" spans="1:6" ht="22.5" customHeight="1">
      <c r="A43" s="611">
        <v>35</v>
      </c>
      <c r="B43" s="376"/>
      <c r="C43" s="615" t="s">
        <v>536</v>
      </c>
      <c r="D43" s="366"/>
      <c r="E43" s="354"/>
      <c r="F43" s="354"/>
    </row>
    <row r="44" spans="1:6" ht="28.5" customHeight="1">
      <c r="A44" s="366">
        <v>36</v>
      </c>
      <c r="B44" s="376"/>
      <c r="C44" s="358" t="s">
        <v>537</v>
      </c>
      <c r="D44" s="602">
        <f>SUM(D37+D38)</f>
        <v>108749122</v>
      </c>
      <c r="E44" s="354"/>
      <c r="F44" s="354"/>
    </row>
  </sheetData>
  <sheetProtection selectLockedCells="1" selectUnlockedCells="1"/>
  <mergeCells count="3">
    <mergeCell ref="B4:C4"/>
    <mergeCell ref="B7:C7"/>
    <mergeCell ref="C1:F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9.00390625" style="384" customWidth="1"/>
    <col min="2" max="2" width="19.8515625" style="384" customWidth="1"/>
    <col min="3" max="4" width="10.7109375" style="384" customWidth="1"/>
    <col min="5" max="5" width="15.57421875" style="384" customWidth="1"/>
    <col min="6" max="7" width="10.7109375" style="384" customWidth="1"/>
    <col min="8" max="8" width="15.28125" style="384" customWidth="1"/>
    <col min="9" max="10" width="10.7109375" style="384" customWidth="1"/>
    <col min="11" max="11" width="15.00390625" style="384" customWidth="1"/>
    <col min="12" max="13" width="10.7109375" style="384" customWidth="1"/>
    <col min="14" max="14" width="16.28125" style="384" customWidth="1"/>
    <col min="15" max="16" width="10.7109375" style="384" customWidth="1"/>
    <col min="17" max="17" width="16.28125" style="384" customWidth="1"/>
    <col min="18" max="19" width="10.7109375" style="384" customWidth="1"/>
    <col min="20" max="20" width="16.28125" style="384" customWidth="1"/>
    <col min="21" max="16384" width="9.140625" style="384" customWidth="1"/>
  </cols>
  <sheetData>
    <row r="1" spans="1:2" ht="13.5">
      <c r="A1" s="385"/>
      <c r="B1" s="386" t="s">
        <v>315</v>
      </c>
    </row>
    <row r="2" spans="1:20" ht="24" customHeight="1">
      <c r="A2" s="387" t="s">
        <v>316</v>
      </c>
      <c r="B2" s="655" t="s">
        <v>2</v>
      </c>
      <c r="C2" s="655" t="s">
        <v>317</v>
      </c>
      <c r="D2" s="655"/>
      <c r="E2" s="655"/>
      <c r="F2" s="655" t="s">
        <v>318</v>
      </c>
      <c r="G2" s="655"/>
      <c r="H2" s="655"/>
      <c r="I2" s="658" t="s">
        <v>319</v>
      </c>
      <c r="J2" s="658"/>
      <c r="K2" s="658"/>
      <c r="L2" s="655" t="s">
        <v>320</v>
      </c>
      <c r="M2" s="655"/>
      <c r="N2" s="655"/>
      <c r="O2" s="656" t="s">
        <v>321</v>
      </c>
      <c r="P2" s="656"/>
      <c r="Q2" s="656"/>
      <c r="R2" s="657" t="s">
        <v>322</v>
      </c>
      <c r="S2" s="657"/>
      <c r="T2" s="657"/>
    </row>
    <row r="3" spans="1:20" ht="36" customHeight="1">
      <c r="A3" s="388"/>
      <c r="B3" s="655"/>
      <c r="C3" s="389" t="s">
        <v>323</v>
      </c>
      <c r="D3" s="389" t="s">
        <v>324</v>
      </c>
      <c r="E3" s="390" t="s">
        <v>325</v>
      </c>
      <c r="F3" s="389" t="s">
        <v>323</v>
      </c>
      <c r="G3" s="389" t="s">
        <v>324</v>
      </c>
      <c r="H3" s="390" t="s">
        <v>325</v>
      </c>
      <c r="I3" s="389" t="s">
        <v>323</v>
      </c>
      <c r="J3" s="389" t="s">
        <v>324</v>
      </c>
      <c r="K3" s="390" t="s">
        <v>325</v>
      </c>
      <c r="L3" s="389" t="s">
        <v>323</v>
      </c>
      <c r="M3" s="389" t="s">
        <v>324</v>
      </c>
      <c r="N3" s="390" t="s">
        <v>325</v>
      </c>
      <c r="O3" s="389" t="s">
        <v>323</v>
      </c>
      <c r="P3" s="389" t="s">
        <v>324</v>
      </c>
      <c r="Q3" s="390" t="s">
        <v>325</v>
      </c>
      <c r="R3" s="389" t="s">
        <v>323</v>
      </c>
      <c r="S3" s="389" t="s">
        <v>324</v>
      </c>
      <c r="T3" s="390" t="s">
        <v>325</v>
      </c>
    </row>
    <row r="4" spans="1:20" ht="12.75" customHeight="1">
      <c r="A4" s="391" t="s">
        <v>326</v>
      </c>
      <c r="B4" s="392" t="s">
        <v>327</v>
      </c>
      <c r="C4" s="393">
        <f aca="true" t="shared" si="0" ref="C4:C46">F4+I4+L4+O4+R4</f>
        <v>18</v>
      </c>
      <c r="D4" s="393">
        <f aca="true" t="shared" si="1" ref="D4:D46">G4+J4+M4+P4+S4</f>
        <v>18</v>
      </c>
      <c r="E4" s="394">
        <f aca="true" t="shared" si="2" ref="E4:E46">H4+K4+N4+Q4+T4</f>
        <v>0</v>
      </c>
      <c r="F4" s="393"/>
      <c r="G4" s="393"/>
      <c r="H4" s="394"/>
      <c r="I4" s="393"/>
      <c r="J4" s="393"/>
      <c r="K4" s="394"/>
      <c r="L4" s="395">
        <v>18</v>
      </c>
      <c r="M4" s="395">
        <v>18</v>
      </c>
      <c r="N4" s="396"/>
      <c r="O4" s="395"/>
      <c r="P4" s="395"/>
      <c r="Q4" s="394"/>
      <c r="R4" s="395"/>
      <c r="S4" s="395"/>
      <c r="T4" s="397"/>
    </row>
    <row r="5" spans="1:20" ht="22.5">
      <c r="A5" s="398" t="s">
        <v>521</v>
      </c>
      <c r="B5" s="392" t="s">
        <v>328</v>
      </c>
      <c r="C5" s="393">
        <f t="shared" si="0"/>
        <v>2712</v>
      </c>
      <c r="D5" s="393">
        <f t="shared" si="1"/>
        <v>11186</v>
      </c>
      <c r="E5" s="394">
        <f t="shared" si="2"/>
        <v>0</v>
      </c>
      <c r="F5" s="393"/>
      <c r="G5" s="393">
        <v>147</v>
      </c>
      <c r="H5" s="394"/>
      <c r="I5" s="393"/>
      <c r="J5" s="393">
        <v>40</v>
      </c>
      <c r="K5" s="394"/>
      <c r="L5" s="395">
        <v>2712</v>
      </c>
      <c r="M5" s="395">
        <v>2877</v>
      </c>
      <c r="N5" s="394"/>
      <c r="O5" s="395"/>
      <c r="P5" s="395"/>
      <c r="Q5" s="394"/>
      <c r="R5" s="395"/>
      <c r="S5" s="395">
        <v>8122</v>
      </c>
      <c r="T5" s="397"/>
    </row>
    <row r="6" spans="1:20" ht="12.75">
      <c r="A6" s="398" t="s">
        <v>329</v>
      </c>
      <c r="B6" s="392" t="s">
        <v>330</v>
      </c>
      <c r="C6" s="393">
        <f t="shared" si="0"/>
        <v>273</v>
      </c>
      <c r="D6" s="393">
        <f t="shared" si="1"/>
        <v>273</v>
      </c>
      <c r="E6" s="394">
        <f t="shared" si="2"/>
        <v>0</v>
      </c>
      <c r="F6" s="393"/>
      <c r="G6" s="393"/>
      <c r="H6" s="394"/>
      <c r="I6" s="393"/>
      <c r="J6" s="393"/>
      <c r="K6" s="394"/>
      <c r="L6" s="395">
        <v>273</v>
      </c>
      <c r="M6" s="395">
        <v>273</v>
      </c>
      <c r="N6" s="394"/>
      <c r="O6" s="395"/>
      <c r="P6" s="395"/>
      <c r="Q6" s="394"/>
      <c r="R6" s="395"/>
      <c r="S6" s="395"/>
      <c r="T6" s="397"/>
    </row>
    <row r="7" spans="1:20" ht="12" customHeight="1">
      <c r="A7" s="398" t="s">
        <v>331</v>
      </c>
      <c r="B7" s="392" t="s">
        <v>332</v>
      </c>
      <c r="C7" s="393">
        <f t="shared" si="0"/>
        <v>120</v>
      </c>
      <c r="D7" s="393">
        <f t="shared" si="1"/>
        <v>20</v>
      </c>
      <c r="E7" s="394">
        <f t="shared" si="2"/>
        <v>0</v>
      </c>
      <c r="F7" s="393"/>
      <c r="G7" s="393"/>
      <c r="H7" s="394"/>
      <c r="I7" s="393"/>
      <c r="J7" s="393"/>
      <c r="K7" s="394"/>
      <c r="L7" s="395">
        <v>120</v>
      </c>
      <c r="M7" s="395">
        <v>20</v>
      </c>
      <c r="N7" s="394"/>
      <c r="O7" s="395"/>
      <c r="P7" s="395"/>
      <c r="Q7" s="394"/>
      <c r="R7" s="395"/>
      <c r="S7" s="395"/>
      <c r="T7" s="397"/>
    </row>
    <row r="8" spans="1:20" ht="12.75">
      <c r="A8" s="391" t="s">
        <v>333</v>
      </c>
      <c r="B8" s="392" t="s">
        <v>334</v>
      </c>
      <c r="C8" s="393">
        <f t="shared" si="0"/>
        <v>150</v>
      </c>
      <c r="D8" s="393">
        <f t="shared" si="1"/>
        <v>150</v>
      </c>
      <c r="E8" s="394">
        <f t="shared" si="2"/>
        <v>0</v>
      </c>
      <c r="F8" s="393"/>
      <c r="G8" s="393"/>
      <c r="H8" s="394"/>
      <c r="I8" s="393"/>
      <c r="J8" s="393"/>
      <c r="K8" s="394"/>
      <c r="L8" s="395">
        <v>150</v>
      </c>
      <c r="M8" s="395">
        <v>150</v>
      </c>
      <c r="N8" s="394"/>
      <c r="O8" s="395"/>
      <c r="P8" s="395"/>
      <c r="Q8" s="394"/>
      <c r="R8" s="395"/>
      <c r="S8" s="395"/>
      <c r="T8" s="397"/>
    </row>
    <row r="9" spans="1:20" ht="12.75">
      <c r="A9" s="398" t="s">
        <v>335</v>
      </c>
      <c r="B9" s="392" t="s">
        <v>336</v>
      </c>
      <c r="C9" s="393">
        <f t="shared" si="0"/>
        <v>3672</v>
      </c>
      <c r="D9" s="393">
        <f t="shared" si="1"/>
        <v>4616</v>
      </c>
      <c r="E9" s="394">
        <f t="shared" si="2"/>
        <v>0</v>
      </c>
      <c r="F9" s="393">
        <v>1407</v>
      </c>
      <c r="G9" s="393">
        <v>1549</v>
      </c>
      <c r="H9" s="394"/>
      <c r="I9" s="393">
        <v>380</v>
      </c>
      <c r="J9" s="393">
        <v>410</v>
      </c>
      <c r="K9" s="394"/>
      <c r="L9" s="395">
        <v>1885</v>
      </c>
      <c r="M9" s="395">
        <v>2237</v>
      </c>
      <c r="N9" s="394"/>
      <c r="O9" s="395"/>
      <c r="P9" s="395"/>
      <c r="Q9" s="394"/>
      <c r="R9" s="395"/>
      <c r="S9" s="395">
        <v>420</v>
      </c>
      <c r="T9" s="397"/>
    </row>
    <row r="10" spans="1:20" ht="22.5">
      <c r="A10" s="399" t="s">
        <v>337</v>
      </c>
      <c r="B10" s="392" t="s">
        <v>338</v>
      </c>
      <c r="C10" s="393">
        <f t="shared" si="0"/>
        <v>180</v>
      </c>
      <c r="D10" s="393">
        <f t="shared" si="1"/>
        <v>180</v>
      </c>
      <c r="E10" s="394">
        <f t="shared" si="2"/>
        <v>0</v>
      </c>
      <c r="F10" s="400"/>
      <c r="G10" s="400"/>
      <c r="H10" s="394"/>
      <c r="I10" s="400"/>
      <c r="J10" s="400"/>
      <c r="K10" s="394"/>
      <c r="L10" s="395">
        <v>180</v>
      </c>
      <c r="M10" s="395">
        <v>180</v>
      </c>
      <c r="N10" s="394"/>
      <c r="O10" s="395"/>
      <c r="P10" s="395"/>
      <c r="Q10" s="394"/>
      <c r="R10" s="395"/>
      <c r="S10" s="395"/>
      <c r="T10" s="397"/>
    </row>
    <row r="11" spans="1:20" ht="22.5">
      <c r="A11" s="398" t="s">
        <v>339</v>
      </c>
      <c r="B11" s="392" t="s">
        <v>340</v>
      </c>
      <c r="C11" s="393">
        <f t="shared" si="0"/>
        <v>25</v>
      </c>
      <c r="D11" s="393">
        <f t="shared" si="1"/>
        <v>211</v>
      </c>
      <c r="E11" s="394">
        <f t="shared" si="2"/>
        <v>0</v>
      </c>
      <c r="F11" s="393"/>
      <c r="G11" s="393"/>
      <c r="H11" s="394"/>
      <c r="I11" s="393"/>
      <c r="J11" s="393"/>
      <c r="K11" s="394"/>
      <c r="L11" s="395">
        <v>25</v>
      </c>
      <c r="M11" s="395">
        <v>211</v>
      </c>
      <c r="N11" s="394"/>
      <c r="O11" s="395"/>
      <c r="P11" s="395"/>
      <c r="Q11" s="394"/>
      <c r="R11" s="395"/>
      <c r="S11" s="395"/>
      <c r="T11" s="397"/>
    </row>
    <row r="12" spans="1:20" ht="12.75">
      <c r="A12" s="398" t="s">
        <v>341</v>
      </c>
      <c r="B12" s="392" t="s">
        <v>342</v>
      </c>
      <c r="C12" s="393">
        <f t="shared" si="0"/>
        <v>4400</v>
      </c>
      <c r="D12" s="393">
        <f t="shared" si="1"/>
        <v>4400</v>
      </c>
      <c r="E12" s="394">
        <f t="shared" si="2"/>
        <v>0</v>
      </c>
      <c r="F12" s="393"/>
      <c r="G12" s="393"/>
      <c r="H12" s="394"/>
      <c r="I12" s="393"/>
      <c r="J12" s="393"/>
      <c r="K12" s="394"/>
      <c r="L12" s="395">
        <v>4400</v>
      </c>
      <c r="M12" s="395">
        <v>4400</v>
      </c>
      <c r="N12" s="394"/>
      <c r="O12" s="395"/>
      <c r="P12" s="395"/>
      <c r="Q12" s="394"/>
      <c r="R12" s="395"/>
      <c r="S12" s="395"/>
      <c r="T12" s="397"/>
    </row>
    <row r="13" spans="1:20" ht="12.75">
      <c r="A13" s="398" t="s">
        <v>343</v>
      </c>
      <c r="B13" s="392" t="s">
        <v>344</v>
      </c>
      <c r="C13" s="401">
        <f t="shared" si="0"/>
        <v>3711</v>
      </c>
      <c r="D13" s="393">
        <f t="shared" si="1"/>
        <v>52385</v>
      </c>
      <c r="E13" s="394">
        <f t="shared" si="2"/>
        <v>0</v>
      </c>
      <c r="F13" s="393">
        <v>1347</v>
      </c>
      <c r="G13" s="393">
        <v>2039</v>
      </c>
      <c r="H13" s="394"/>
      <c r="I13" s="393">
        <v>364</v>
      </c>
      <c r="J13" s="393">
        <v>314</v>
      </c>
      <c r="K13" s="394"/>
      <c r="L13" s="395">
        <v>2000</v>
      </c>
      <c r="M13" s="395">
        <v>47781</v>
      </c>
      <c r="N13" s="394"/>
      <c r="O13" s="395"/>
      <c r="P13" s="395"/>
      <c r="Q13" s="394"/>
      <c r="R13" s="395"/>
      <c r="S13" s="395">
        <v>2251</v>
      </c>
      <c r="T13" s="397"/>
    </row>
    <row r="14" spans="1:20" ht="22.5">
      <c r="A14" s="398" t="s">
        <v>345</v>
      </c>
      <c r="B14" s="392" t="s">
        <v>346</v>
      </c>
      <c r="C14" s="401">
        <f t="shared" si="0"/>
        <v>1760</v>
      </c>
      <c r="D14" s="393">
        <f t="shared" si="1"/>
        <v>3610</v>
      </c>
      <c r="E14" s="394">
        <f t="shared" si="2"/>
        <v>0</v>
      </c>
      <c r="F14" s="393"/>
      <c r="G14" s="393"/>
      <c r="H14" s="394"/>
      <c r="I14" s="393"/>
      <c r="J14" s="393"/>
      <c r="K14" s="394"/>
      <c r="L14" s="395">
        <v>449</v>
      </c>
      <c r="M14" s="395">
        <v>1045</v>
      </c>
      <c r="N14" s="394"/>
      <c r="O14" s="395">
        <v>1311</v>
      </c>
      <c r="P14" s="395">
        <v>1351</v>
      </c>
      <c r="Q14" s="394"/>
      <c r="R14" s="395"/>
      <c r="S14" s="395">
        <v>1214</v>
      </c>
      <c r="T14" s="397"/>
    </row>
    <row r="15" spans="1:20" ht="22.5" customHeight="1">
      <c r="A15" s="398" t="s">
        <v>345</v>
      </c>
      <c r="B15" s="392" t="s">
        <v>509</v>
      </c>
      <c r="C15" s="393">
        <f t="shared" si="0"/>
        <v>1144</v>
      </c>
      <c r="D15" s="393">
        <f t="shared" si="1"/>
        <v>6144</v>
      </c>
      <c r="E15" s="394">
        <f t="shared" si="2"/>
        <v>0</v>
      </c>
      <c r="F15" s="393"/>
      <c r="G15" s="393"/>
      <c r="H15" s="394"/>
      <c r="I15" s="393"/>
      <c r="J15" s="393"/>
      <c r="K15" s="394"/>
      <c r="L15" s="395">
        <v>1144</v>
      </c>
      <c r="M15" s="395">
        <v>6144</v>
      </c>
      <c r="N15" s="394"/>
      <c r="O15" s="395"/>
      <c r="P15" s="395"/>
      <c r="Q15" s="394"/>
      <c r="R15" s="395"/>
      <c r="S15" s="395"/>
      <c r="T15" s="397"/>
    </row>
    <row r="16" spans="1:20" ht="22.5">
      <c r="A16" s="398" t="s">
        <v>539</v>
      </c>
      <c r="B16" s="392" t="s">
        <v>347</v>
      </c>
      <c r="C16" s="393">
        <f>F16+I16+L16+O16+R16</f>
        <v>77046</v>
      </c>
      <c r="D16" s="393">
        <f>G16+J16+M16+P16+S16</f>
        <v>90015</v>
      </c>
      <c r="E16" s="394">
        <f>H16+K16+N16+Q16+T16</f>
        <v>0</v>
      </c>
      <c r="F16" s="393"/>
      <c r="G16" s="393"/>
      <c r="H16" s="394"/>
      <c r="I16" s="393"/>
      <c r="J16" s="393"/>
      <c r="K16" s="394"/>
      <c r="L16" s="395"/>
      <c r="M16" s="395"/>
      <c r="N16" s="394"/>
      <c r="O16" s="395">
        <v>77046</v>
      </c>
      <c r="P16" s="395">
        <v>90015</v>
      </c>
      <c r="Q16" s="394"/>
      <c r="R16" s="395"/>
      <c r="S16" s="395"/>
      <c r="T16" s="397"/>
    </row>
    <row r="17" spans="1:20" ht="22.5" customHeight="1">
      <c r="A17" s="398" t="s">
        <v>348</v>
      </c>
      <c r="B17" s="392" t="s">
        <v>349</v>
      </c>
      <c r="C17" s="393">
        <f t="shared" si="0"/>
        <v>392</v>
      </c>
      <c r="D17" s="393">
        <f t="shared" si="1"/>
        <v>392</v>
      </c>
      <c r="E17" s="394">
        <f t="shared" si="2"/>
        <v>0</v>
      </c>
      <c r="F17" s="393">
        <v>309</v>
      </c>
      <c r="G17" s="393">
        <v>309</v>
      </c>
      <c r="H17" s="394"/>
      <c r="I17" s="393">
        <v>83</v>
      </c>
      <c r="J17" s="393">
        <v>83</v>
      </c>
      <c r="K17" s="394"/>
      <c r="L17" s="395"/>
      <c r="M17" s="395"/>
      <c r="N17" s="394"/>
      <c r="O17" s="395"/>
      <c r="P17" s="395"/>
      <c r="Q17" s="394"/>
      <c r="R17" s="395"/>
      <c r="S17" s="395"/>
      <c r="T17" s="397"/>
    </row>
    <row r="18" spans="1:20" ht="12.75">
      <c r="A18" s="398" t="s">
        <v>350</v>
      </c>
      <c r="B18" s="392" t="s">
        <v>351</v>
      </c>
      <c r="C18" s="393">
        <f t="shared" si="0"/>
        <v>300</v>
      </c>
      <c r="D18" s="393">
        <f t="shared" si="1"/>
        <v>300</v>
      </c>
      <c r="E18" s="394">
        <f t="shared" si="2"/>
        <v>0</v>
      </c>
      <c r="F18" s="393"/>
      <c r="G18" s="393"/>
      <c r="H18" s="394"/>
      <c r="I18" s="393"/>
      <c r="J18" s="393"/>
      <c r="K18" s="394"/>
      <c r="L18" s="402">
        <v>300</v>
      </c>
      <c r="M18" s="402">
        <v>300</v>
      </c>
      <c r="N18" s="394"/>
      <c r="O18" s="402"/>
      <c r="P18" s="402"/>
      <c r="Q18" s="394"/>
      <c r="R18" s="402"/>
      <c r="S18" s="395"/>
      <c r="T18" s="397"/>
    </row>
    <row r="19" spans="1:20" ht="22.5">
      <c r="A19" s="398" t="s">
        <v>352</v>
      </c>
      <c r="B19" s="392" t="s">
        <v>353</v>
      </c>
      <c r="C19" s="393">
        <f t="shared" si="0"/>
        <v>0</v>
      </c>
      <c r="D19" s="393">
        <f t="shared" si="1"/>
        <v>0</v>
      </c>
      <c r="E19" s="394">
        <f t="shared" si="2"/>
        <v>0</v>
      </c>
      <c r="F19" s="393"/>
      <c r="G19" s="393"/>
      <c r="H19" s="394"/>
      <c r="I19" s="393"/>
      <c r="J19" s="393"/>
      <c r="K19" s="394"/>
      <c r="L19" s="402"/>
      <c r="M19" s="402"/>
      <c r="N19" s="394"/>
      <c r="O19" s="402"/>
      <c r="P19" s="402"/>
      <c r="Q19" s="394"/>
      <c r="R19" s="402"/>
      <c r="S19" s="395"/>
      <c r="T19" s="397"/>
    </row>
    <row r="20" spans="1:20" ht="22.5">
      <c r="A20" s="398" t="s">
        <v>354</v>
      </c>
      <c r="B20" s="392" t="s">
        <v>355</v>
      </c>
      <c r="C20" s="393">
        <f t="shared" si="0"/>
        <v>3861</v>
      </c>
      <c r="D20" s="393">
        <f t="shared" si="1"/>
        <v>4302</v>
      </c>
      <c r="E20" s="394">
        <f t="shared" si="2"/>
        <v>0</v>
      </c>
      <c r="F20" s="393">
        <v>2388</v>
      </c>
      <c r="G20" s="393">
        <v>2578</v>
      </c>
      <c r="H20" s="394"/>
      <c r="I20" s="393">
        <v>645</v>
      </c>
      <c r="J20" s="393">
        <v>617</v>
      </c>
      <c r="K20" s="394"/>
      <c r="L20" s="402">
        <v>828</v>
      </c>
      <c r="M20" s="402">
        <v>1107</v>
      </c>
      <c r="N20" s="394"/>
      <c r="O20" s="402"/>
      <c r="P20" s="402"/>
      <c r="Q20" s="394"/>
      <c r="R20" s="402"/>
      <c r="S20" s="395">
        <v>0</v>
      </c>
      <c r="T20" s="397"/>
    </row>
    <row r="21" spans="1:20" ht="22.5">
      <c r="A21" s="398" t="s">
        <v>356</v>
      </c>
      <c r="B21" s="392" t="s">
        <v>357</v>
      </c>
      <c r="C21" s="393">
        <f t="shared" si="0"/>
        <v>118</v>
      </c>
      <c r="D21" s="393">
        <f t="shared" si="1"/>
        <v>118</v>
      </c>
      <c r="E21" s="394">
        <f t="shared" si="2"/>
        <v>0</v>
      </c>
      <c r="F21" s="393"/>
      <c r="G21" s="393"/>
      <c r="H21" s="394"/>
      <c r="I21" s="393"/>
      <c r="J21" s="393"/>
      <c r="K21" s="394"/>
      <c r="L21" s="402">
        <v>118</v>
      </c>
      <c r="M21" s="402">
        <v>118</v>
      </c>
      <c r="N21" s="394"/>
      <c r="O21" s="402"/>
      <c r="P21" s="402"/>
      <c r="Q21" s="394"/>
      <c r="R21" s="402"/>
      <c r="S21" s="395"/>
      <c r="T21" s="397"/>
    </row>
    <row r="22" spans="1:20" ht="12.75">
      <c r="A22" s="398" t="s">
        <v>358</v>
      </c>
      <c r="B22" s="392" t="s">
        <v>359</v>
      </c>
      <c r="C22" s="393">
        <f t="shared" si="0"/>
        <v>131</v>
      </c>
      <c r="D22" s="393">
        <f t="shared" si="1"/>
        <v>131</v>
      </c>
      <c r="E22" s="394">
        <f t="shared" si="2"/>
        <v>0</v>
      </c>
      <c r="F22" s="393">
        <v>60</v>
      </c>
      <c r="G22" s="393">
        <v>60</v>
      </c>
      <c r="H22" s="394"/>
      <c r="I22" s="393">
        <v>16</v>
      </c>
      <c r="J22" s="393">
        <v>16</v>
      </c>
      <c r="K22" s="394"/>
      <c r="L22" s="402">
        <v>55</v>
      </c>
      <c r="M22" s="402">
        <v>55</v>
      </c>
      <c r="N22" s="394"/>
      <c r="O22" s="402"/>
      <c r="P22" s="402"/>
      <c r="Q22" s="394"/>
      <c r="R22" s="402"/>
      <c r="S22" s="395"/>
      <c r="T22" s="397"/>
    </row>
    <row r="23" spans="1:20" ht="22.5">
      <c r="A23" s="398" t="s">
        <v>360</v>
      </c>
      <c r="B23" s="392" t="s">
        <v>361</v>
      </c>
      <c r="C23" s="393">
        <f t="shared" si="0"/>
        <v>9348</v>
      </c>
      <c r="D23" s="393">
        <f t="shared" si="1"/>
        <v>9333</v>
      </c>
      <c r="E23" s="394">
        <f t="shared" si="2"/>
        <v>0</v>
      </c>
      <c r="F23" s="393"/>
      <c r="G23" s="393"/>
      <c r="H23" s="394"/>
      <c r="I23" s="393"/>
      <c r="J23" s="393"/>
      <c r="K23" s="394"/>
      <c r="L23" s="402"/>
      <c r="M23" s="402"/>
      <c r="N23" s="394"/>
      <c r="O23" s="395">
        <v>9348</v>
      </c>
      <c r="P23" s="395">
        <v>9333</v>
      </c>
      <c r="Q23" s="394"/>
      <c r="R23" s="402"/>
      <c r="S23" s="395"/>
      <c r="T23" s="397"/>
    </row>
    <row r="24" spans="1:20" ht="12.75">
      <c r="A24" s="398" t="s">
        <v>362</v>
      </c>
      <c r="B24" s="392" t="s">
        <v>363</v>
      </c>
      <c r="C24" s="393">
        <f t="shared" si="0"/>
        <v>16000</v>
      </c>
      <c r="D24" s="393">
        <f t="shared" si="1"/>
        <v>16000</v>
      </c>
      <c r="E24" s="394">
        <f t="shared" si="2"/>
        <v>0</v>
      </c>
      <c r="F24" s="393"/>
      <c r="G24" s="393"/>
      <c r="H24" s="394"/>
      <c r="I24" s="393"/>
      <c r="J24" s="393"/>
      <c r="K24" s="394"/>
      <c r="L24" s="402"/>
      <c r="M24" s="402"/>
      <c r="N24" s="394"/>
      <c r="O24" s="395">
        <v>16000</v>
      </c>
      <c r="P24" s="395">
        <v>16000</v>
      </c>
      <c r="Q24" s="394"/>
      <c r="R24" s="402"/>
      <c r="S24" s="395"/>
      <c r="T24" s="397"/>
    </row>
    <row r="25" spans="1:20" ht="22.5">
      <c r="A25" s="398" t="s">
        <v>364</v>
      </c>
      <c r="B25" s="392" t="s">
        <v>365</v>
      </c>
      <c r="C25" s="393">
        <f t="shared" si="0"/>
        <v>5900</v>
      </c>
      <c r="D25" s="393">
        <f t="shared" si="1"/>
        <v>5900</v>
      </c>
      <c r="E25" s="394">
        <f t="shared" si="2"/>
        <v>0</v>
      </c>
      <c r="F25" s="393"/>
      <c r="G25" s="393"/>
      <c r="H25" s="394"/>
      <c r="I25" s="393"/>
      <c r="J25" s="393"/>
      <c r="K25" s="394"/>
      <c r="L25" s="402"/>
      <c r="M25" s="402"/>
      <c r="N25" s="394"/>
      <c r="O25" s="395">
        <v>5900</v>
      </c>
      <c r="P25" s="395">
        <v>5900</v>
      </c>
      <c r="Q25" s="394"/>
      <c r="R25" s="402"/>
      <c r="S25" s="395"/>
      <c r="T25" s="397"/>
    </row>
    <row r="26" spans="1:20" ht="22.5">
      <c r="A26" s="398" t="s">
        <v>366</v>
      </c>
      <c r="B26" s="392" t="s">
        <v>367</v>
      </c>
      <c r="C26" s="393">
        <f t="shared" si="0"/>
        <v>0</v>
      </c>
      <c r="D26" s="393">
        <f t="shared" si="1"/>
        <v>0</v>
      </c>
      <c r="E26" s="394">
        <f t="shared" si="2"/>
        <v>0</v>
      </c>
      <c r="F26" s="393"/>
      <c r="G26" s="393"/>
      <c r="H26" s="394"/>
      <c r="I26" s="393"/>
      <c r="J26" s="393"/>
      <c r="K26" s="394"/>
      <c r="L26" s="402"/>
      <c r="M26" s="402"/>
      <c r="N26" s="394"/>
      <c r="O26" s="395"/>
      <c r="P26" s="395"/>
      <c r="Q26" s="394"/>
      <c r="R26" s="402"/>
      <c r="S26" s="395"/>
      <c r="T26" s="397"/>
    </row>
    <row r="27" spans="1:20" ht="12.75">
      <c r="A27" s="398" t="s">
        <v>368</v>
      </c>
      <c r="B27" s="392" t="s">
        <v>369</v>
      </c>
      <c r="C27" s="401">
        <f t="shared" si="0"/>
        <v>142</v>
      </c>
      <c r="D27" s="393">
        <f t="shared" si="1"/>
        <v>142</v>
      </c>
      <c r="E27" s="394">
        <f t="shared" si="2"/>
        <v>0</v>
      </c>
      <c r="F27" s="393"/>
      <c r="G27" s="393"/>
      <c r="H27" s="394"/>
      <c r="I27" s="393"/>
      <c r="J27" s="393"/>
      <c r="K27" s="394"/>
      <c r="L27" s="402"/>
      <c r="M27" s="402"/>
      <c r="N27" s="394"/>
      <c r="O27" s="395">
        <v>142</v>
      </c>
      <c r="P27" s="395">
        <v>142</v>
      </c>
      <c r="Q27" s="394"/>
      <c r="R27" s="402"/>
      <c r="S27" s="395"/>
      <c r="T27" s="397"/>
    </row>
    <row r="28" spans="1:20" ht="12.75">
      <c r="A28" s="398" t="s">
        <v>370</v>
      </c>
      <c r="B28" s="392" t="s">
        <v>371</v>
      </c>
      <c r="C28" s="393">
        <f t="shared" si="0"/>
        <v>566</v>
      </c>
      <c r="D28" s="393">
        <f t="shared" si="1"/>
        <v>566</v>
      </c>
      <c r="E28" s="394">
        <f t="shared" si="2"/>
        <v>0</v>
      </c>
      <c r="F28" s="393"/>
      <c r="G28" s="393"/>
      <c r="H28" s="394"/>
      <c r="I28" s="393"/>
      <c r="J28" s="393"/>
      <c r="K28" s="394"/>
      <c r="L28" s="402"/>
      <c r="M28" s="402"/>
      <c r="N28" s="394"/>
      <c r="O28" s="395">
        <v>566</v>
      </c>
      <c r="P28" s="395">
        <v>566</v>
      </c>
      <c r="Q28" s="394"/>
      <c r="R28" s="402"/>
      <c r="S28" s="395"/>
      <c r="T28" s="397"/>
    </row>
    <row r="29" spans="1:20" ht="22.5">
      <c r="A29" s="398" t="s">
        <v>372</v>
      </c>
      <c r="B29" s="392" t="s">
        <v>373</v>
      </c>
      <c r="C29" s="393">
        <f t="shared" si="0"/>
        <v>1480</v>
      </c>
      <c r="D29" s="393">
        <f t="shared" si="1"/>
        <v>1480</v>
      </c>
      <c r="E29" s="394">
        <f t="shared" si="2"/>
        <v>0</v>
      </c>
      <c r="F29" s="393"/>
      <c r="G29" s="393"/>
      <c r="H29" s="394"/>
      <c r="I29" s="393"/>
      <c r="J29" s="393"/>
      <c r="K29" s="394"/>
      <c r="L29" s="402"/>
      <c r="M29" s="402"/>
      <c r="N29" s="394"/>
      <c r="O29" s="395">
        <v>1480</v>
      </c>
      <c r="P29" s="395">
        <v>1480</v>
      </c>
      <c r="Q29" s="394"/>
      <c r="R29" s="402"/>
      <c r="S29" s="395"/>
      <c r="T29" s="397"/>
    </row>
    <row r="30" spans="1:20" ht="12.75">
      <c r="A30" s="398" t="s">
        <v>374</v>
      </c>
      <c r="B30" s="392" t="s">
        <v>375</v>
      </c>
      <c r="C30" s="393">
        <f t="shared" si="0"/>
        <v>10</v>
      </c>
      <c r="D30" s="393">
        <f t="shared" si="1"/>
        <v>10</v>
      </c>
      <c r="E30" s="394">
        <f t="shared" si="2"/>
        <v>0</v>
      </c>
      <c r="F30" s="393"/>
      <c r="G30" s="393"/>
      <c r="H30" s="394"/>
      <c r="I30" s="393"/>
      <c r="J30" s="393"/>
      <c r="K30" s="394"/>
      <c r="L30" s="402"/>
      <c r="M30" s="402"/>
      <c r="N30" s="394"/>
      <c r="O30" s="395">
        <v>10</v>
      </c>
      <c r="P30" s="395">
        <v>10</v>
      </c>
      <c r="Q30" s="394"/>
      <c r="R30" s="402"/>
      <c r="S30" s="395"/>
      <c r="T30" s="397"/>
    </row>
    <row r="31" spans="1:20" ht="12.75">
      <c r="A31" s="398" t="s">
        <v>376</v>
      </c>
      <c r="B31" s="392" t="s">
        <v>377</v>
      </c>
      <c r="C31" s="393">
        <f t="shared" si="0"/>
        <v>480</v>
      </c>
      <c r="D31" s="393">
        <f t="shared" si="1"/>
        <v>480</v>
      </c>
      <c r="E31" s="394">
        <f t="shared" si="2"/>
        <v>0</v>
      </c>
      <c r="F31" s="393"/>
      <c r="G31" s="393"/>
      <c r="H31" s="394"/>
      <c r="I31" s="393"/>
      <c r="J31" s="393"/>
      <c r="K31" s="394"/>
      <c r="L31" s="402"/>
      <c r="M31" s="402"/>
      <c r="N31" s="394"/>
      <c r="O31" s="395">
        <v>480</v>
      </c>
      <c r="P31" s="395">
        <v>480</v>
      </c>
      <c r="Q31" s="394"/>
      <c r="R31" s="402"/>
      <c r="S31" s="395"/>
      <c r="T31" s="397"/>
    </row>
    <row r="32" spans="1:20" ht="12.75">
      <c r="A32" s="398" t="s">
        <v>378</v>
      </c>
      <c r="B32" s="392" t="s">
        <v>379</v>
      </c>
      <c r="C32" s="393">
        <f t="shared" si="0"/>
        <v>220</v>
      </c>
      <c r="D32" s="393">
        <f t="shared" si="1"/>
        <v>220</v>
      </c>
      <c r="E32" s="394">
        <f t="shared" si="2"/>
        <v>0</v>
      </c>
      <c r="F32" s="393"/>
      <c r="G32" s="393"/>
      <c r="H32" s="394"/>
      <c r="I32" s="393"/>
      <c r="J32" s="393"/>
      <c r="K32" s="394"/>
      <c r="L32" s="402"/>
      <c r="M32" s="402"/>
      <c r="N32" s="394"/>
      <c r="O32" s="395">
        <v>220</v>
      </c>
      <c r="P32" s="395">
        <v>220</v>
      </c>
      <c r="Q32" s="394"/>
      <c r="R32" s="402"/>
      <c r="S32" s="395"/>
      <c r="T32" s="397"/>
    </row>
    <row r="33" spans="1:20" ht="12.75">
      <c r="A33" s="398" t="s">
        <v>380</v>
      </c>
      <c r="B33" s="392" t="s">
        <v>381</v>
      </c>
      <c r="C33" s="393">
        <f t="shared" si="0"/>
        <v>480</v>
      </c>
      <c r="D33" s="393">
        <f t="shared" si="1"/>
        <v>517</v>
      </c>
      <c r="E33" s="394">
        <f t="shared" si="2"/>
        <v>0</v>
      </c>
      <c r="F33" s="393"/>
      <c r="G33" s="393"/>
      <c r="H33" s="394"/>
      <c r="I33" s="393"/>
      <c r="J33" s="393"/>
      <c r="K33" s="394"/>
      <c r="L33" s="402"/>
      <c r="M33" s="402"/>
      <c r="N33" s="394"/>
      <c r="O33" s="395">
        <v>480</v>
      </c>
      <c r="P33" s="395">
        <v>517</v>
      </c>
      <c r="Q33" s="394"/>
      <c r="R33" s="402"/>
      <c r="S33" s="395"/>
      <c r="T33" s="397"/>
    </row>
    <row r="34" spans="1:20" ht="22.5">
      <c r="A34" s="398" t="s">
        <v>382</v>
      </c>
      <c r="B34" s="392" t="s">
        <v>383</v>
      </c>
      <c r="C34" s="393">
        <f t="shared" si="0"/>
        <v>0</v>
      </c>
      <c r="D34" s="393">
        <f t="shared" si="1"/>
        <v>0</v>
      </c>
      <c r="E34" s="394">
        <f t="shared" si="2"/>
        <v>0</v>
      </c>
      <c r="F34" s="393"/>
      <c r="G34" s="393"/>
      <c r="H34" s="394"/>
      <c r="I34" s="393"/>
      <c r="J34" s="393"/>
      <c r="K34" s="394"/>
      <c r="L34" s="402"/>
      <c r="M34" s="402"/>
      <c r="N34" s="394"/>
      <c r="O34" s="395"/>
      <c r="P34" s="395"/>
      <c r="Q34" s="394"/>
      <c r="R34" s="402"/>
      <c r="S34" s="395"/>
      <c r="T34" s="397"/>
    </row>
    <row r="35" spans="1:20" ht="12.75">
      <c r="A35" s="398" t="s">
        <v>384</v>
      </c>
      <c r="B35" s="392" t="s">
        <v>385</v>
      </c>
      <c r="C35" s="393">
        <f t="shared" si="0"/>
        <v>125</v>
      </c>
      <c r="D35" s="393">
        <f t="shared" si="1"/>
        <v>174</v>
      </c>
      <c r="E35" s="394">
        <f t="shared" si="2"/>
        <v>0</v>
      </c>
      <c r="F35" s="393"/>
      <c r="G35" s="393"/>
      <c r="H35" s="394"/>
      <c r="I35" s="393"/>
      <c r="J35" s="393"/>
      <c r="K35" s="394"/>
      <c r="L35" s="402"/>
      <c r="M35" s="402"/>
      <c r="N35" s="394"/>
      <c r="O35" s="395">
        <v>125</v>
      </c>
      <c r="P35" s="395">
        <v>174</v>
      </c>
      <c r="Q35" s="394"/>
      <c r="R35" s="402"/>
      <c r="S35" s="395"/>
      <c r="T35" s="397"/>
    </row>
    <row r="36" spans="1:20" ht="12.75">
      <c r="A36" s="398" t="s">
        <v>386</v>
      </c>
      <c r="B36" s="392" t="s">
        <v>387</v>
      </c>
      <c r="C36" s="393">
        <f t="shared" si="0"/>
        <v>200</v>
      </c>
      <c r="D36" s="393">
        <f t="shared" si="1"/>
        <v>200</v>
      </c>
      <c r="E36" s="394">
        <f t="shared" si="2"/>
        <v>0</v>
      </c>
      <c r="F36" s="393"/>
      <c r="G36" s="393"/>
      <c r="H36" s="394"/>
      <c r="I36" s="393"/>
      <c r="J36" s="393"/>
      <c r="K36" s="394"/>
      <c r="L36" s="402">
        <v>200</v>
      </c>
      <c r="M36" s="402">
        <v>200</v>
      </c>
      <c r="N36" s="394"/>
      <c r="O36" s="395"/>
      <c r="P36" s="395"/>
      <c r="Q36" s="394"/>
      <c r="R36" s="402"/>
      <c r="S36" s="395"/>
      <c r="T36" s="397"/>
    </row>
    <row r="37" spans="1:20" ht="12.75">
      <c r="A37" s="398" t="s">
        <v>388</v>
      </c>
      <c r="B37" s="392" t="s">
        <v>389</v>
      </c>
      <c r="C37" s="393">
        <f t="shared" si="0"/>
        <v>313</v>
      </c>
      <c r="D37" s="393">
        <f t="shared" si="1"/>
        <v>313</v>
      </c>
      <c r="E37" s="394">
        <f t="shared" si="2"/>
        <v>0</v>
      </c>
      <c r="F37" s="393"/>
      <c r="G37" s="393"/>
      <c r="H37" s="394"/>
      <c r="I37" s="393"/>
      <c r="J37" s="393"/>
      <c r="K37" s="394"/>
      <c r="L37" s="402">
        <v>313</v>
      </c>
      <c r="M37" s="402">
        <v>313</v>
      </c>
      <c r="N37" s="394"/>
      <c r="O37" s="395"/>
      <c r="P37" s="395"/>
      <c r="Q37" s="394"/>
      <c r="R37" s="402"/>
      <c r="S37" s="395"/>
      <c r="T37" s="397"/>
    </row>
    <row r="38" spans="1:20" ht="12.75">
      <c r="A38" s="398" t="s">
        <v>390</v>
      </c>
      <c r="B38" s="392" t="s">
        <v>126</v>
      </c>
      <c r="C38" s="393">
        <f t="shared" si="0"/>
        <v>6807</v>
      </c>
      <c r="D38" s="393">
        <f t="shared" si="1"/>
        <v>6807</v>
      </c>
      <c r="E38" s="394">
        <f t="shared" si="2"/>
        <v>0</v>
      </c>
      <c r="F38" s="393">
        <v>1817</v>
      </c>
      <c r="G38" s="393">
        <v>1817</v>
      </c>
      <c r="H38" s="394"/>
      <c r="I38" s="393">
        <v>490</v>
      </c>
      <c r="J38" s="393">
        <v>490</v>
      </c>
      <c r="K38" s="394"/>
      <c r="L38" s="402">
        <v>4500</v>
      </c>
      <c r="M38" s="402">
        <v>4500</v>
      </c>
      <c r="N38" s="394"/>
      <c r="O38" s="395"/>
      <c r="P38" s="395"/>
      <c r="Q38" s="394"/>
      <c r="R38" s="402"/>
      <c r="S38" s="395"/>
      <c r="T38" s="397"/>
    </row>
    <row r="39" spans="1:20" ht="12.75">
      <c r="A39" s="398" t="s">
        <v>391</v>
      </c>
      <c r="B39" s="392" t="s">
        <v>392</v>
      </c>
      <c r="C39" s="393">
        <f t="shared" si="0"/>
        <v>20</v>
      </c>
      <c r="D39" s="393">
        <f t="shared" si="1"/>
        <v>20</v>
      </c>
      <c r="E39" s="394">
        <f t="shared" si="2"/>
        <v>0</v>
      </c>
      <c r="F39" s="393"/>
      <c r="G39" s="393"/>
      <c r="H39" s="394"/>
      <c r="I39" s="393"/>
      <c r="J39" s="393"/>
      <c r="K39" s="394"/>
      <c r="L39" s="402">
        <v>20</v>
      </c>
      <c r="M39" s="402">
        <v>20</v>
      </c>
      <c r="N39" s="394"/>
      <c r="O39" s="395"/>
      <c r="P39" s="395"/>
      <c r="Q39" s="394"/>
      <c r="R39" s="402"/>
      <c r="S39" s="395"/>
      <c r="T39" s="397"/>
    </row>
    <row r="40" spans="1:20" ht="12.75">
      <c r="A40" s="398" t="s">
        <v>393</v>
      </c>
      <c r="B40" s="392" t="s">
        <v>508</v>
      </c>
      <c r="C40" s="393">
        <f t="shared" si="0"/>
        <v>0</v>
      </c>
      <c r="D40" s="393">
        <f t="shared" si="1"/>
        <v>6790</v>
      </c>
      <c r="E40" s="394">
        <f t="shared" si="2"/>
        <v>0</v>
      </c>
      <c r="F40" s="393"/>
      <c r="G40" s="393"/>
      <c r="H40" s="394"/>
      <c r="I40" s="393"/>
      <c r="J40" s="393"/>
      <c r="K40" s="394"/>
      <c r="L40" s="402"/>
      <c r="M40" s="402"/>
      <c r="N40" s="394"/>
      <c r="O40" s="395"/>
      <c r="P40" s="395">
        <v>6790</v>
      </c>
      <c r="Q40" s="394"/>
      <c r="R40" s="402"/>
      <c r="S40" s="395"/>
      <c r="T40" s="397"/>
    </row>
    <row r="41" spans="1:20" ht="12.75">
      <c r="A41" s="398" t="s">
        <v>394</v>
      </c>
      <c r="B41" s="392" t="s">
        <v>395</v>
      </c>
      <c r="C41" s="393">
        <f t="shared" si="0"/>
        <v>0</v>
      </c>
      <c r="D41" s="393">
        <f t="shared" si="1"/>
        <v>0</v>
      </c>
      <c r="E41" s="394">
        <f t="shared" si="2"/>
        <v>0</v>
      </c>
      <c r="F41" s="393"/>
      <c r="G41" s="393"/>
      <c r="H41" s="394"/>
      <c r="I41" s="393"/>
      <c r="J41" s="393"/>
      <c r="K41" s="394"/>
      <c r="L41" s="402"/>
      <c r="M41" s="402"/>
      <c r="N41" s="394"/>
      <c r="O41" s="395"/>
      <c r="P41" s="395"/>
      <c r="Q41" s="394"/>
      <c r="R41" s="402"/>
      <c r="S41" s="395"/>
      <c r="T41" s="397"/>
    </row>
    <row r="42" spans="1:20" ht="12.75">
      <c r="A42" s="398" t="s">
        <v>396</v>
      </c>
      <c r="B42" s="392" t="s">
        <v>397</v>
      </c>
      <c r="C42" s="393">
        <f t="shared" si="0"/>
        <v>8194</v>
      </c>
      <c r="D42" s="393">
        <f t="shared" si="1"/>
        <v>7561</v>
      </c>
      <c r="E42" s="394">
        <f t="shared" si="2"/>
        <v>0</v>
      </c>
      <c r="F42" s="393">
        <v>6058</v>
      </c>
      <c r="G42" s="393">
        <v>5665</v>
      </c>
      <c r="H42" s="394"/>
      <c r="I42" s="393">
        <v>1636</v>
      </c>
      <c r="J42" s="393">
        <v>1396</v>
      </c>
      <c r="K42" s="394"/>
      <c r="L42" s="402">
        <v>500</v>
      </c>
      <c r="M42" s="402">
        <v>500</v>
      </c>
      <c r="N42" s="394"/>
      <c r="O42" s="395"/>
      <c r="P42" s="395"/>
      <c r="Q42" s="394"/>
      <c r="R42" s="402"/>
      <c r="S42" s="395"/>
      <c r="T42" s="397"/>
    </row>
    <row r="43" spans="1:20" ht="22.5">
      <c r="A43" s="398" t="s">
        <v>398</v>
      </c>
      <c r="B43" s="392" t="s">
        <v>399</v>
      </c>
      <c r="C43" s="393">
        <f t="shared" si="0"/>
        <v>1202</v>
      </c>
      <c r="D43" s="393">
        <f t="shared" si="1"/>
        <v>1223</v>
      </c>
      <c r="E43" s="394">
        <f t="shared" si="2"/>
        <v>0</v>
      </c>
      <c r="F43" s="393">
        <v>553</v>
      </c>
      <c r="G43" s="393">
        <v>552</v>
      </c>
      <c r="H43" s="394"/>
      <c r="I43" s="393">
        <v>149</v>
      </c>
      <c r="J43" s="393">
        <v>134</v>
      </c>
      <c r="K43" s="394"/>
      <c r="L43" s="402">
        <v>500</v>
      </c>
      <c r="M43" s="402">
        <v>288</v>
      </c>
      <c r="N43" s="394"/>
      <c r="O43" s="395"/>
      <c r="P43" s="395"/>
      <c r="Q43" s="394"/>
      <c r="R43" s="402"/>
      <c r="S43" s="395">
        <v>249</v>
      </c>
      <c r="T43" s="397"/>
    </row>
    <row r="44" spans="1:20" ht="22.5">
      <c r="A44" s="398" t="s">
        <v>400</v>
      </c>
      <c r="B44" s="392" t="s">
        <v>401</v>
      </c>
      <c r="C44" s="393">
        <f t="shared" si="0"/>
        <v>120</v>
      </c>
      <c r="D44" s="393">
        <f t="shared" si="1"/>
        <v>348</v>
      </c>
      <c r="E44" s="394">
        <f t="shared" si="2"/>
        <v>0</v>
      </c>
      <c r="F44" s="393"/>
      <c r="G44" s="393"/>
      <c r="H44" s="394"/>
      <c r="I44" s="393"/>
      <c r="J44" s="393"/>
      <c r="K44" s="394"/>
      <c r="L44" s="402">
        <v>120</v>
      </c>
      <c r="M44" s="402">
        <v>348</v>
      </c>
      <c r="N44" s="394"/>
      <c r="O44" s="395"/>
      <c r="P44" s="395"/>
      <c r="Q44" s="394"/>
      <c r="R44" s="402"/>
      <c r="S44" s="395"/>
      <c r="T44" s="397"/>
    </row>
    <row r="45" spans="1:20" ht="22.5">
      <c r="A45" s="398" t="s">
        <v>489</v>
      </c>
      <c r="B45" s="392" t="s">
        <v>490</v>
      </c>
      <c r="C45" s="393">
        <f t="shared" si="0"/>
        <v>0</v>
      </c>
      <c r="D45" s="393">
        <f t="shared" si="1"/>
        <v>3326</v>
      </c>
      <c r="E45" s="394"/>
      <c r="F45" s="393"/>
      <c r="G45" s="393"/>
      <c r="H45" s="394"/>
      <c r="I45" s="393"/>
      <c r="J45" s="393"/>
      <c r="K45" s="394"/>
      <c r="L45" s="402"/>
      <c r="M45" s="402">
        <v>326</v>
      </c>
      <c r="N45" s="394"/>
      <c r="O45" s="395"/>
      <c r="P45" s="395"/>
      <c r="Q45" s="394"/>
      <c r="R45" s="402"/>
      <c r="S45" s="395">
        <v>3000</v>
      </c>
      <c r="T45" s="397"/>
    </row>
    <row r="46" spans="1:20" ht="12.75">
      <c r="A46" s="398" t="s">
        <v>402</v>
      </c>
      <c r="B46" s="403" t="s">
        <v>403</v>
      </c>
      <c r="C46" s="393">
        <f t="shared" si="0"/>
        <v>417</v>
      </c>
      <c r="D46" s="393">
        <f t="shared" si="1"/>
        <v>417</v>
      </c>
      <c r="E46" s="394">
        <f t="shared" si="2"/>
        <v>0</v>
      </c>
      <c r="F46" s="393">
        <v>82</v>
      </c>
      <c r="G46" s="393">
        <v>82</v>
      </c>
      <c r="H46" s="394"/>
      <c r="I46" s="393">
        <v>22</v>
      </c>
      <c r="J46" s="393">
        <v>22</v>
      </c>
      <c r="K46" s="394"/>
      <c r="L46" s="402">
        <v>313</v>
      </c>
      <c r="M46" s="402">
        <v>313</v>
      </c>
      <c r="N46" s="394"/>
      <c r="O46" s="395"/>
      <c r="P46" s="395"/>
      <c r="Q46" s="394"/>
      <c r="R46" s="402"/>
      <c r="S46" s="395"/>
      <c r="T46" s="397"/>
    </row>
    <row r="47" spans="1:20" ht="12.75">
      <c r="A47" s="398"/>
      <c r="B47" s="404"/>
      <c r="C47" s="393"/>
      <c r="D47" s="393"/>
      <c r="E47" s="394"/>
      <c r="F47" s="393"/>
      <c r="G47" s="393"/>
      <c r="H47" s="394"/>
      <c r="I47" s="393"/>
      <c r="J47" s="393"/>
      <c r="K47" s="394"/>
      <c r="L47" s="402"/>
      <c r="M47" s="402"/>
      <c r="N47" s="394"/>
      <c r="O47" s="395"/>
      <c r="P47" s="395"/>
      <c r="Q47" s="394"/>
      <c r="R47" s="402"/>
      <c r="S47" s="395"/>
      <c r="T47" s="397"/>
    </row>
    <row r="48" spans="1:20" s="407" customFormat="1" ht="25.5" customHeight="1">
      <c r="A48" s="652" t="s">
        <v>404</v>
      </c>
      <c r="B48" s="652"/>
      <c r="C48" s="405">
        <f aca="true" t="shared" si="3" ref="C48:T48">SUM(C4:C46)</f>
        <v>152037</v>
      </c>
      <c r="D48" s="405">
        <f>SUM(D4:D46)</f>
        <v>240278</v>
      </c>
      <c r="E48" s="405">
        <f t="shared" si="3"/>
        <v>0</v>
      </c>
      <c r="F48" s="405">
        <f t="shared" si="3"/>
        <v>14021</v>
      </c>
      <c r="G48" s="405">
        <f t="shared" si="3"/>
        <v>14798</v>
      </c>
      <c r="H48" s="405">
        <f t="shared" si="3"/>
        <v>0</v>
      </c>
      <c r="I48" s="405">
        <f t="shared" si="3"/>
        <v>3785</v>
      </c>
      <c r="J48" s="405">
        <f t="shared" si="3"/>
        <v>3522</v>
      </c>
      <c r="K48" s="405">
        <f t="shared" si="3"/>
        <v>0</v>
      </c>
      <c r="L48" s="405">
        <f t="shared" si="3"/>
        <v>21123</v>
      </c>
      <c r="M48" s="405">
        <f t="shared" si="3"/>
        <v>73724</v>
      </c>
      <c r="N48" s="405">
        <f t="shared" si="3"/>
        <v>0</v>
      </c>
      <c r="O48" s="405">
        <f t="shared" si="3"/>
        <v>113108</v>
      </c>
      <c r="P48" s="405">
        <f t="shared" si="3"/>
        <v>132978</v>
      </c>
      <c r="Q48" s="405">
        <f t="shared" si="3"/>
        <v>0</v>
      </c>
      <c r="R48" s="405">
        <f t="shared" si="3"/>
        <v>0</v>
      </c>
      <c r="S48" s="405">
        <f t="shared" si="3"/>
        <v>15256</v>
      </c>
      <c r="T48" s="406">
        <f t="shared" si="3"/>
        <v>0</v>
      </c>
    </row>
    <row r="49" spans="1:20" s="416" customFormat="1" ht="14.25" customHeight="1">
      <c r="A49" s="408"/>
      <c r="B49" s="409"/>
      <c r="C49" s="410"/>
      <c r="D49" s="410"/>
      <c r="E49" s="411"/>
      <c r="F49" s="412"/>
      <c r="G49" s="412"/>
      <c r="H49" s="413"/>
      <c r="I49" s="412"/>
      <c r="J49" s="412"/>
      <c r="K49" s="413"/>
      <c r="L49" s="414"/>
      <c r="M49" s="414"/>
      <c r="N49" s="413"/>
      <c r="O49" s="414"/>
      <c r="P49" s="414"/>
      <c r="Q49" s="413"/>
      <c r="R49" s="414"/>
      <c r="S49" s="414"/>
      <c r="T49" s="415"/>
    </row>
    <row r="50" spans="1:20" ht="12.75">
      <c r="A50" s="391" t="s">
        <v>405</v>
      </c>
      <c r="B50" s="392" t="s">
        <v>406</v>
      </c>
      <c r="C50" s="401">
        <f aca="true" t="shared" si="4" ref="C50:E52">F50+I50+L50+O50+R50</f>
        <v>39380</v>
      </c>
      <c r="D50" s="393">
        <f t="shared" si="4"/>
        <v>42802</v>
      </c>
      <c r="E50" s="394">
        <f t="shared" si="4"/>
        <v>0</v>
      </c>
      <c r="F50" s="393">
        <v>24279</v>
      </c>
      <c r="G50" s="393">
        <v>25559</v>
      </c>
      <c r="H50" s="394"/>
      <c r="I50" s="393">
        <v>6301</v>
      </c>
      <c r="J50" s="393">
        <v>6496</v>
      </c>
      <c r="K50" s="394"/>
      <c r="L50" s="395">
        <v>8800</v>
      </c>
      <c r="M50" s="395">
        <v>9709</v>
      </c>
      <c r="N50" s="394"/>
      <c r="O50" s="395"/>
      <c r="P50" s="395"/>
      <c r="Q50" s="394"/>
      <c r="R50" s="395"/>
      <c r="S50" s="395">
        <v>1038</v>
      </c>
      <c r="T50" s="397"/>
    </row>
    <row r="51" spans="1:20" ht="12.75">
      <c r="A51" s="391" t="s">
        <v>407</v>
      </c>
      <c r="B51" s="392" t="s">
        <v>408</v>
      </c>
      <c r="C51" s="393">
        <f t="shared" si="4"/>
        <v>0</v>
      </c>
      <c r="D51" s="393">
        <f t="shared" si="4"/>
        <v>6523</v>
      </c>
      <c r="E51" s="394">
        <f t="shared" si="4"/>
        <v>0</v>
      </c>
      <c r="F51" s="393"/>
      <c r="G51" s="393">
        <v>5134</v>
      </c>
      <c r="H51" s="394"/>
      <c r="I51" s="393"/>
      <c r="J51" s="393">
        <v>1389</v>
      </c>
      <c r="K51" s="394"/>
      <c r="L51" s="395"/>
      <c r="M51" s="395"/>
      <c r="N51" s="394"/>
      <c r="O51" s="395"/>
      <c r="P51" s="395"/>
      <c r="Q51" s="394"/>
      <c r="R51" s="395"/>
      <c r="S51" s="395"/>
      <c r="T51" s="397"/>
    </row>
    <row r="52" spans="1:20" ht="12.75">
      <c r="A52" s="398"/>
      <c r="B52" s="392"/>
      <c r="C52" s="393">
        <f t="shared" si="4"/>
        <v>0</v>
      </c>
      <c r="D52" s="393">
        <f t="shared" si="4"/>
        <v>0</v>
      </c>
      <c r="E52" s="394">
        <f t="shared" si="4"/>
        <v>0</v>
      </c>
      <c r="F52" s="393"/>
      <c r="G52" s="393"/>
      <c r="H52" s="394"/>
      <c r="I52" s="393"/>
      <c r="J52" s="393"/>
      <c r="K52" s="394"/>
      <c r="L52" s="395"/>
      <c r="M52" s="395"/>
      <c r="N52" s="394"/>
      <c r="O52" s="395"/>
      <c r="P52" s="395"/>
      <c r="Q52" s="394"/>
      <c r="R52" s="395"/>
      <c r="S52" s="395"/>
      <c r="T52" s="397"/>
    </row>
    <row r="53" spans="1:20" ht="12.75">
      <c r="A53" s="391"/>
      <c r="B53" s="392"/>
      <c r="C53" s="417"/>
      <c r="D53" s="393"/>
      <c r="E53" s="394"/>
      <c r="F53" s="393"/>
      <c r="G53" s="393"/>
      <c r="H53" s="394"/>
      <c r="I53" s="393"/>
      <c r="J53" s="393"/>
      <c r="K53" s="394"/>
      <c r="L53" s="395"/>
      <c r="M53" s="395"/>
      <c r="N53" s="394"/>
      <c r="O53" s="395"/>
      <c r="P53" s="395"/>
      <c r="Q53" s="394"/>
      <c r="R53" s="395"/>
      <c r="S53" s="395"/>
      <c r="T53" s="397"/>
    </row>
    <row r="54" spans="1:20" s="407" customFormat="1" ht="25.5" customHeight="1">
      <c r="A54" s="652" t="s">
        <v>409</v>
      </c>
      <c r="B54" s="652"/>
      <c r="C54" s="418">
        <f aca="true" t="shared" si="5" ref="C54:T54">SUM(C50:C52)</f>
        <v>39380</v>
      </c>
      <c r="D54" s="405">
        <f t="shared" si="5"/>
        <v>49325</v>
      </c>
      <c r="E54" s="405">
        <f t="shared" si="5"/>
        <v>0</v>
      </c>
      <c r="F54" s="405">
        <f t="shared" si="5"/>
        <v>24279</v>
      </c>
      <c r="G54" s="405">
        <f t="shared" si="5"/>
        <v>30693</v>
      </c>
      <c r="H54" s="405">
        <f t="shared" si="5"/>
        <v>0</v>
      </c>
      <c r="I54" s="405">
        <f t="shared" si="5"/>
        <v>6301</v>
      </c>
      <c r="J54" s="405">
        <f t="shared" si="5"/>
        <v>7885</v>
      </c>
      <c r="K54" s="405">
        <f>SUM(K50:K52)</f>
        <v>0</v>
      </c>
      <c r="L54" s="405">
        <f t="shared" si="5"/>
        <v>8800</v>
      </c>
      <c r="M54" s="405">
        <f t="shared" si="5"/>
        <v>9709</v>
      </c>
      <c r="N54" s="405">
        <f t="shared" si="5"/>
        <v>0</v>
      </c>
      <c r="O54" s="405">
        <f t="shared" si="5"/>
        <v>0</v>
      </c>
      <c r="P54" s="405">
        <f t="shared" si="5"/>
        <v>0</v>
      </c>
      <c r="Q54" s="405">
        <f t="shared" si="5"/>
        <v>0</v>
      </c>
      <c r="R54" s="405">
        <f t="shared" si="5"/>
        <v>0</v>
      </c>
      <c r="S54" s="405">
        <f t="shared" si="5"/>
        <v>1038</v>
      </c>
      <c r="T54" s="406">
        <f t="shared" si="5"/>
        <v>0</v>
      </c>
    </row>
    <row r="55" spans="1:20" s="425" customFormat="1" ht="13.5" customHeight="1">
      <c r="A55" s="419"/>
      <c r="B55" s="420"/>
      <c r="C55" s="421"/>
      <c r="D55" s="422"/>
      <c r="E55" s="422"/>
      <c r="F55" s="422"/>
      <c r="G55" s="422"/>
      <c r="H55" s="422"/>
      <c r="I55" s="422"/>
      <c r="J55" s="422"/>
      <c r="K55" s="422"/>
      <c r="L55" s="423"/>
      <c r="M55" s="423"/>
      <c r="N55" s="422"/>
      <c r="O55" s="423"/>
      <c r="P55" s="423"/>
      <c r="Q55" s="422"/>
      <c r="R55" s="423"/>
      <c r="S55" s="423"/>
      <c r="T55" s="424"/>
    </row>
    <row r="56" spans="1:20" ht="22.5">
      <c r="A56" s="391" t="s">
        <v>410</v>
      </c>
      <c r="B56" s="392" t="s">
        <v>411</v>
      </c>
      <c r="C56" s="417">
        <f>SUM(F56+I56+L56+O56+R56)</f>
        <v>4100</v>
      </c>
      <c r="D56" s="393">
        <f aca="true" t="shared" si="6" ref="D56:E58">G56+J56+M56+P56+S56</f>
        <v>7394</v>
      </c>
      <c r="E56" s="394">
        <f t="shared" si="6"/>
        <v>0</v>
      </c>
      <c r="F56" s="393"/>
      <c r="G56" s="393">
        <v>1414</v>
      </c>
      <c r="H56" s="394"/>
      <c r="I56" s="393"/>
      <c r="J56" s="393">
        <v>370</v>
      </c>
      <c r="K56" s="394"/>
      <c r="L56" s="395">
        <v>4100</v>
      </c>
      <c r="M56" s="395">
        <v>5610</v>
      </c>
      <c r="N56" s="394"/>
      <c r="O56" s="395"/>
      <c r="P56" s="395"/>
      <c r="Q56" s="394"/>
      <c r="R56" s="395"/>
      <c r="S56" s="395"/>
      <c r="T56" s="397"/>
    </row>
    <row r="57" spans="1:20" ht="22.5">
      <c r="A57" s="391" t="s">
        <v>412</v>
      </c>
      <c r="B57" s="392" t="s">
        <v>413</v>
      </c>
      <c r="C57" s="417">
        <f>SUM(F57+I57+L57+O57+R57)</f>
        <v>6800</v>
      </c>
      <c r="D57" s="393">
        <f t="shared" si="6"/>
        <v>11136</v>
      </c>
      <c r="E57" s="394">
        <f t="shared" si="6"/>
        <v>0</v>
      </c>
      <c r="F57" s="393"/>
      <c r="G57" s="393">
        <v>1862</v>
      </c>
      <c r="H57" s="394"/>
      <c r="I57" s="393"/>
      <c r="J57" s="393">
        <v>487</v>
      </c>
      <c r="K57" s="394"/>
      <c r="L57" s="395">
        <v>6800</v>
      </c>
      <c r="M57" s="395">
        <v>8787</v>
      </c>
      <c r="N57" s="394"/>
      <c r="O57" s="395"/>
      <c r="P57" s="395"/>
      <c r="Q57" s="394"/>
      <c r="R57" s="395"/>
      <c r="S57" s="395"/>
      <c r="T57" s="397"/>
    </row>
    <row r="58" spans="1:20" ht="12.75">
      <c r="A58" s="391" t="s">
        <v>414</v>
      </c>
      <c r="B58" s="392" t="s">
        <v>415</v>
      </c>
      <c r="C58" s="417">
        <f>SUM(F58+I58+L58+O58+R58)</f>
        <v>10174</v>
      </c>
      <c r="D58" s="393">
        <f t="shared" si="6"/>
        <v>3489</v>
      </c>
      <c r="E58" s="394">
        <f t="shared" si="6"/>
        <v>0</v>
      </c>
      <c r="F58" s="393">
        <v>3691</v>
      </c>
      <c r="G58" s="393">
        <v>639</v>
      </c>
      <c r="H58" s="394"/>
      <c r="I58" s="393">
        <v>997</v>
      </c>
      <c r="J58" s="393">
        <v>70</v>
      </c>
      <c r="K58" s="394"/>
      <c r="L58" s="395">
        <v>5486</v>
      </c>
      <c r="M58" s="395">
        <v>2780</v>
      </c>
      <c r="N58" s="394"/>
      <c r="O58" s="395"/>
      <c r="P58" s="395"/>
      <c r="Q58" s="394"/>
      <c r="R58" s="395"/>
      <c r="S58" s="395"/>
      <c r="T58" s="397"/>
    </row>
    <row r="59" spans="1:20" s="416" customFormat="1" ht="12.75" customHeight="1">
      <c r="A59" s="426"/>
      <c r="B59" s="427"/>
      <c r="C59" s="428"/>
      <c r="D59" s="410"/>
      <c r="E59" s="411"/>
      <c r="F59" s="412"/>
      <c r="G59" s="412"/>
      <c r="H59" s="413"/>
      <c r="I59" s="412"/>
      <c r="J59" s="412"/>
      <c r="K59" s="413"/>
      <c r="L59" s="412"/>
      <c r="M59" s="412"/>
      <c r="N59" s="413"/>
      <c r="O59" s="412"/>
      <c r="P59" s="412"/>
      <c r="Q59" s="413"/>
      <c r="R59" s="412"/>
      <c r="S59" s="412"/>
      <c r="T59" s="415"/>
    </row>
    <row r="60" spans="1:20" s="416" customFormat="1" ht="12.75" customHeight="1">
      <c r="A60" s="653" t="s">
        <v>416</v>
      </c>
      <c r="B60" s="653"/>
      <c r="C60" s="411">
        <f aca="true" t="shared" si="7" ref="C60:T60">SUM(C56:C58)</f>
        <v>21074</v>
      </c>
      <c r="D60" s="411">
        <f t="shared" si="7"/>
        <v>22019</v>
      </c>
      <c r="E60" s="411">
        <f t="shared" si="7"/>
        <v>0</v>
      </c>
      <c r="F60" s="411">
        <f t="shared" si="7"/>
        <v>3691</v>
      </c>
      <c r="G60" s="411">
        <f t="shared" si="7"/>
        <v>3915</v>
      </c>
      <c r="H60" s="411">
        <f t="shared" si="7"/>
        <v>0</v>
      </c>
      <c r="I60" s="411">
        <f t="shared" si="7"/>
        <v>997</v>
      </c>
      <c r="J60" s="411">
        <f t="shared" si="7"/>
        <v>927</v>
      </c>
      <c r="K60" s="411">
        <f t="shared" si="7"/>
        <v>0</v>
      </c>
      <c r="L60" s="411">
        <f t="shared" si="7"/>
        <v>16386</v>
      </c>
      <c r="M60" s="411">
        <f>SUM(M56:M58)</f>
        <v>17177</v>
      </c>
      <c r="N60" s="411">
        <f t="shared" si="7"/>
        <v>0</v>
      </c>
      <c r="O60" s="411">
        <f t="shared" si="7"/>
        <v>0</v>
      </c>
      <c r="P60" s="411">
        <f t="shared" si="7"/>
        <v>0</v>
      </c>
      <c r="Q60" s="411">
        <f t="shared" si="7"/>
        <v>0</v>
      </c>
      <c r="R60" s="411">
        <f t="shared" si="7"/>
        <v>0</v>
      </c>
      <c r="S60" s="411">
        <f t="shared" si="7"/>
        <v>0</v>
      </c>
      <c r="T60" s="429">
        <f t="shared" si="7"/>
        <v>0</v>
      </c>
    </row>
    <row r="61" spans="1:20" ht="12.75" customHeight="1">
      <c r="A61" s="388"/>
      <c r="B61" s="430"/>
      <c r="C61" s="393"/>
      <c r="D61" s="393"/>
      <c r="E61" s="394"/>
      <c r="F61" s="431"/>
      <c r="G61" s="431"/>
      <c r="H61" s="432"/>
      <c r="I61" s="431"/>
      <c r="J61" s="431"/>
      <c r="K61" s="432"/>
      <c r="L61" s="431"/>
      <c r="M61" s="431"/>
      <c r="N61" s="433"/>
      <c r="O61" s="434"/>
      <c r="P61" s="431"/>
      <c r="Q61" s="433"/>
      <c r="R61" s="431"/>
      <c r="S61" s="431"/>
      <c r="T61" s="435"/>
    </row>
    <row r="62" spans="1:20" ht="12.75">
      <c r="A62" s="436" t="s">
        <v>417</v>
      </c>
      <c r="B62" s="403" t="s">
        <v>418</v>
      </c>
      <c r="C62" s="417">
        <f>SUM(F62+I62+L62+O62+R62)</f>
        <v>27555</v>
      </c>
      <c r="D62" s="393">
        <f aca="true" t="shared" si="8" ref="D62:E65">G62+J62+M62+P62+S62</f>
        <v>29425</v>
      </c>
      <c r="E62" s="394">
        <f t="shared" si="8"/>
        <v>0</v>
      </c>
      <c r="F62" s="393">
        <v>19163</v>
      </c>
      <c r="G62" s="393">
        <v>20242</v>
      </c>
      <c r="H62" s="394"/>
      <c r="I62" s="393">
        <v>5088</v>
      </c>
      <c r="J62" s="393">
        <v>5169</v>
      </c>
      <c r="K62" s="394"/>
      <c r="L62" s="395">
        <v>3304</v>
      </c>
      <c r="M62" s="395">
        <v>4014</v>
      </c>
      <c r="N62" s="394"/>
      <c r="O62" s="395"/>
      <c r="P62" s="395"/>
      <c r="Q62" s="394"/>
      <c r="R62" s="395"/>
      <c r="S62" s="395"/>
      <c r="T62" s="397"/>
    </row>
    <row r="63" spans="1:20" ht="12.75">
      <c r="A63" s="436" t="s">
        <v>419</v>
      </c>
      <c r="B63" s="403" t="s">
        <v>420</v>
      </c>
      <c r="C63" s="417">
        <f>SUM(F63+I63+L63+O63+R63)</f>
        <v>508</v>
      </c>
      <c r="D63" s="393">
        <f t="shared" si="8"/>
        <v>508</v>
      </c>
      <c r="E63" s="394">
        <f t="shared" si="8"/>
        <v>0</v>
      </c>
      <c r="F63" s="393"/>
      <c r="G63" s="393"/>
      <c r="H63" s="394"/>
      <c r="I63" s="393"/>
      <c r="J63" s="393"/>
      <c r="K63" s="394"/>
      <c r="L63" s="395">
        <v>508</v>
      </c>
      <c r="M63" s="395">
        <v>508</v>
      </c>
      <c r="N63" s="394"/>
      <c r="O63" s="395"/>
      <c r="P63" s="395"/>
      <c r="Q63" s="394"/>
      <c r="R63" s="395"/>
      <c r="S63" s="395"/>
      <c r="T63" s="397"/>
    </row>
    <row r="64" spans="1:20" ht="12.75">
      <c r="A64" s="391" t="s">
        <v>421</v>
      </c>
      <c r="B64" s="437" t="s">
        <v>422</v>
      </c>
      <c r="C64" s="417">
        <f>SUM(F64+I64+L64+O64+R64)</f>
        <v>1905</v>
      </c>
      <c r="D64" s="393">
        <f t="shared" si="8"/>
        <v>1981</v>
      </c>
      <c r="E64" s="394">
        <f t="shared" si="8"/>
        <v>0</v>
      </c>
      <c r="F64" s="393">
        <v>1461</v>
      </c>
      <c r="G64" s="393">
        <v>1517</v>
      </c>
      <c r="H64" s="394"/>
      <c r="I64" s="393">
        <v>368</v>
      </c>
      <c r="J64" s="393">
        <v>377</v>
      </c>
      <c r="K64" s="394"/>
      <c r="L64" s="395">
        <v>76</v>
      </c>
      <c r="M64" s="395">
        <v>87</v>
      </c>
      <c r="N64" s="394"/>
      <c r="O64" s="395"/>
      <c r="P64" s="395"/>
      <c r="Q64" s="394"/>
      <c r="R64" s="395"/>
      <c r="S64" s="395"/>
      <c r="T64" s="397"/>
    </row>
    <row r="65" spans="1:20" ht="12.75">
      <c r="A65" s="398" t="s">
        <v>396</v>
      </c>
      <c r="B65" s="392" t="s">
        <v>397</v>
      </c>
      <c r="C65" s="417">
        <f>SUM(F65+I65+L65+O65+R65)</f>
        <v>183</v>
      </c>
      <c r="D65" s="393">
        <f t="shared" si="8"/>
        <v>629</v>
      </c>
      <c r="E65" s="394">
        <f t="shared" si="8"/>
        <v>0</v>
      </c>
      <c r="F65" s="393">
        <v>144</v>
      </c>
      <c r="G65" s="393">
        <v>537</v>
      </c>
      <c r="H65" s="394"/>
      <c r="I65" s="393">
        <v>39</v>
      </c>
      <c r="J65" s="393">
        <v>92</v>
      </c>
      <c r="K65" s="394"/>
      <c r="L65" s="402"/>
      <c r="M65" s="395"/>
      <c r="N65" s="394"/>
      <c r="O65" s="402"/>
      <c r="P65" s="395"/>
      <c r="Q65" s="394"/>
      <c r="R65" s="402"/>
      <c r="S65" s="395"/>
      <c r="T65" s="397"/>
    </row>
    <row r="66" spans="1:20" ht="12.75">
      <c r="A66" s="438"/>
      <c r="B66" s="437"/>
      <c r="C66" s="417"/>
      <c r="D66" s="393"/>
      <c r="E66" s="394"/>
      <c r="F66" s="393"/>
      <c r="G66" s="393"/>
      <c r="H66" s="394"/>
      <c r="I66" s="393"/>
      <c r="J66" s="393"/>
      <c r="K66" s="394"/>
      <c r="L66" s="395"/>
      <c r="M66" s="395"/>
      <c r="N66" s="394"/>
      <c r="O66" s="395"/>
      <c r="P66" s="395"/>
      <c r="Q66" s="394"/>
      <c r="R66" s="395"/>
      <c r="S66" s="395"/>
      <c r="T66" s="397"/>
    </row>
    <row r="67" spans="1:20" s="416" customFormat="1" ht="12.75" customHeight="1">
      <c r="A67" s="654" t="s">
        <v>423</v>
      </c>
      <c r="B67" s="654"/>
      <c r="C67" s="411">
        <f aca="true" t="shared" si="9" ref="C67:T67">SUM(C62:C65)</f>
        <v>30151</v>
      </c>
      <c r="D67" s="411">
        <f t="shared" si="9"/>
        <v>32543</v>
      </c>
      <c r="E67" s="411">
        <f t="shared" si="9"/>
        <v>0</v>
      </c>
      <c r="F67" s="411">
        <f t="shared" si="9"/>
        <v>20768</v>
      </c>
      <c r="G67" s="411">
        <f t="shared" si="9"/>
        <v>22296</v>
      </c>
      <c r="H67" s="411">
        <f t="shared" si="9"/>
        <v>0</v>
      </c>
      <c r="I67" s="411">
        <f t="shared" si="9"/>
        <v>5495</v>
      </c>
      <c r="J67" s="411">
        <f t="shared" si="9"/>
        <v>5638</v>
      </c>
      <c r="K67" s="411">
        <f t="shared" si="9"/>
        <v>0</v>
      </c>
      <c r="L67" s="411">
        <f t="shared" si="9"/>
        <v>3888</v>
      </c>
      <c r="M67" s="411">
        <f>SUM(M62:M65)</f>
        <v>4609</v>
      </c>
      <c r="N67" s="411">
        <f t="shared" si="9"/>
        <v>0</v>
      </c>
      <c r="O67" s="411">
        <f t="shared" si="9"/>
        <v>0</v>
      </c>
      <c r="P67" s="411">
        <f t="shared" si="9"/>
        <v>0</v>
      </c>
      <c r="Q67" s="411">
        <f t="shared" si="9"/>
        <v>0</v>
      </c>
      <c r="R67" s="411">
        <f t="shared" si="9"/>
        <v>0</v>
      </c>
      <c r="S67" s="411">
        <f t="shared" si="9"/>
        <v>0</v>
      </c>
      <c r="T67" s="411">
        <f t="shared" si="9"/>
        <v>0</v>
      </c>
    </row>
    <row r="68" spans="1:20" ht="12.75">
      <c r="A68" s="439"/>
      <c r="B68" s="403"/>
      <c r="C68" s="393"/>
      <c r="D68" s="393"/>
      <c r="E68" s="394"/>
      <c r="F68" s="393"/>
      <c r="G68" s="393"/>
      <c r="H68" s="394"/>
      <c r="I68" s="393"/>
      <c r="J68" s="393"/>
      <c r="K68" s="394"/>
      <c r="L68" s="395"/>
      <c r="M68" s="395"/>
      <c r="N68" s="394"/>
      <c r="O68" s="395"/>
      <c r="P68" s="395"/>
      <c r="Q68" s="394"/>
      <c r="R68" s="395"/>
      <c r="S68" s="395"/>
      <c r="T68" s="397"/>
    </row>
    <row r="69" spans="1:20" s="425" customFormat="1" ht="26.25" customHeight="1">
      <c r="A69" s="652" t="s">
        <v>424</v>
      </c>
      <c r="B69" s="652"/>
      <c r="C69" s="405">
        <f aca="true" t="shared" si="10" ref="C69:T69">SUM(C60+C67)</f>
        <v>51225</v>
      </c>
      <c r="D69" s="405">
        <f t="shared" si="10"/>
        <v>54562</v>
      </c>
      <c r="E69" s="405">
        <f t="shared" si="10"/>
        <v>0</v>
      </c>
      <c r="F69" s="405">
        <f t="shared" si="10"/>
        <v>24459</v>
      </c>
      <c r="G69" s="405">
        <f t="shared" si="10"/>
        <v>26211</v>
      </c>
      <c r="H69" s="405">
        <f t="shared" si="10"/>
        <v>0</v>
      </c>
      <c r="I69" s="405">
        <f t="shared" si="10"/>
        <v>6492</v>
      </c>
      <c r="J69" s="405">
        <f t="shared" si="10"/>
        <v>6565</v>
      </c>
      <c r="K69" s="405">
        <f t="shared" si="10"/>
        <v>0</v>
      </c>
      <c r="L69" s="405">
        <f t="shared" si="10"/>
        <v>20274</v>
      </c>
      <c r="M69" s="405">
        <f>SUM(M60+M67)</f>
        <v>21786</v>
      </c>
      <c r="N69" s="405">
        <f t="shared" si="10"/>
        <v>0</v>
      </c>
      <c r="O69" s="405">
        <f t="shared" si="10"/>
        <v>0</v>
      </c>
      <c r="P69" s="405">
        <f t="shared" si="10"/>
        <v>0</v>
      </c>
      <c r="Q69" s="405">
        <f t="shared" si="10"/>
        <v>0</v>
      </c>
      <c r="R69" s="405">
        <f t="shared" si="10"/>
        <v>0</v>
      </c>
      <c r="S69" s="405">
        <f t="shared" si="10"/>
        <v>0</v>
      </c>
      <c r="T69" s="406">
        <f t="shared" si="10"/>
        <v>0</v>
      </c>
    </row>
    <row r="70" spans="1:20" s="425" customFormat="1" ht="13.5" customHeight="1">
      <c r="A70" s="440"/>
      <c r="B70" s="441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R70" s="442"/>
      <c r="S70" s="442"/>
      <c r="T70" s="443"/>
    </row>
    <row r="71" spans="1:20" s="447" customFormat="1" ht="25.5" customHeight="1">
      <c r="A71" s="651" t="s">
        <v>43</v>
      </c>
      <c r="B71" s="651"/>
      <c r="C71" s="444">
        <f aca="true" t="shared" si="11" ref="C71:T71">C48+C54+C69</f>
        <v>242642</v>
      </c>
      <c r="D71" s="444">
        <f t="shared" si="11"/>
        <v>344165</v>
      </c>
      <c r="E71" s="445">
        <f t="shared" si="11"/>
        <v>0</v>
      </c>
      <c r="F71" s="445">
        <f t="shared" si="11"/>
        <v>62759</v>
      </c>
      <c r="G71" s="445">
        <f t="shared" si="11"/>
        <v>71702</v>
      </c>
      <c r="H71" s="445">
        <f t="shared" si="11"/>
        <v>0</v>
      </c>
      <c r="I71" s="445">
        <f t="shared" si="11"/>
        <v>16578</v>
      </c>
      <c r="J71" s="445">
        <f t="shared" si="11"/>
        <v>17972</v>
      </c>
      <c r="K71" s="445">
        <f t="shared" si="11"/>
        <v>0</v>
      </c>
      <c r="L71" s="445">
        <f t="shared" si="11"/>
        <v>50197</v>
      </c>
      <c r="M71" s="445">
        <f t="shared" si="11"/>
        <v>105219</v>
      </c>
      <c r="N71" s="445">
        <f t="shared" si="11"/>
        <v>0</v>
      </c>
      <c r="O71" s="445">
        <f t="shared" si="11"/>
        <v>113108</v>
      </c>
      <c r="P71" s="445">
        <f t="shared" si="11"/>
        <v>132978</v>
      </c>
      <c r="Q71" s="445">
        <f t="shared" si="11"/>
        <v>0</v>
      </c>
      <c r="R71" s="445">
        <f t="shared" si="11"/>
        <v>0</v>
      </c>
      <c r="S71" s="445">
        <f t="shared" si="11"/>
        <v>16294</v>
      </c>
      <c r="T71" s="446">
        <f t="shared" si="11"/>
        <v>0</v>
      </c>
    </row>
  </sheetData>
  <sheetProtection selectLockedCells="1" selectUnlockedCells="1"/>
  <mergeCells count="13">
    <mergeCell ref="O2:Q2"/>
    <mergeCell ref="R2:T2"/>
    <mergeCell ref="A48:B48"/>
    <mergeCell ref="B2:B3"/>
    <mergeCell ref="C2:E2"/>
    <mergeCell ref="F2:H2"/>
    <mergeCell ref="I2:K2"/>
    <mergeCell ref="A71:B71"/>
    <mergeCell ref="A54:B54"/>
    <mergeCell ref="A60:B60"/>
    <mergeCell ref="A67:B67"/>
    <mergeCell ref="A69:B69"/>
    <mergeCell ref="L2:N2"/>
  </mergeCells>
  <printOptions/>
  <pageMargins left="1.6402777777777777" right="0.7875" top="1.2506944444444446" bottom="0.4847222222222223" header="0.1875" footer="0.20902777777777778"/>
  <pageSetup horizontalDpi="300" verticalDpi="300" orientation="portrait" paperSize="9" scale="60" r:id="rId1"/>
  <headerFooter alignWithMargins="0">
    <oddHeader>&amp;C&amp;"Times New Roman,Félkövér"&amp;12Ősi Község Önkormányzat
 költségvetésének kiadásai 
szakfeladatonként
 2013. év&amp;R9. sz. melléklet
 .../2013 (IX...) önkorm.rendelettervezethez</oddHeader>
    <oddFooter>&amp;C&amp;"Times New Roman,Normál"&amp;12Oldal &amp;P</oddFooter>
  </headerFooter>
  <colBreaks count="2" manualBreakCount="2">
    <brk id="8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</cp:lastModifiedBy>
  <cp:lastPrinted>2013-09-24T09:29:03Z</cp:lastPrinted>
  <dcterms:created xsi:type="dcterms:W3CDTF">2013-04-22T07:53:29Z</dcterms:created>
  <dcterms:modified xsi:type="dcterms:W3CDTF">2013-09-24T09:29:05Z</dcterms:modified>
  <cp:category/>
  <cp:version/>
  <cp:contentType/>
  <cp:contentStatus/>
</cp:coreProperties>
</file>